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2.xml" ContentType="application/vnd.ms-excel.threadedcomments+xml"/>
  <Override PartName="/xl/documenttasks/documenttask2.xml" ContentType="application/vnd.ms-excel.documenttasks+xml"/>
  <Override PartName="/xl/comments6.xml" ContentType="application/vnd.openxmlformats-officedocument.spreadsheetml.comments+xml"/>
  <Override PartName="/xl/threadedComments/threadedComment3.xml" ContentType="application/vnd.ms-excel.threaded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threadedComments/threadedComment4.xml" ContentType="application/vnd.ms-excel.threadedcomments+xml"/>
  <Override PartName="/xl/comments10.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joseph.mulipola\Downloads\"/>
    </mc:Choice>
  </mc:AlternateContent>
  <xr:revisionPtr revIDLastSave="0" documentId="8_{C43A268B-640D-4E8D-B46F-62064ABCA5F9}" xr6:coauthVersionLast="47" xr6:coauthVersionMax="47" xr10:uidLastSave="{00000000-0000-0000-0000-000000000000}"/>
  <bookViews>
    <workbookView xWindow="12645" yWindow="-16335" windowWidth="29040" windowHeight="15720" tabRatio="723" xr2:uid="{A0F67318-CE46-4F93-9927-4247C47E38D3}"/>
  </bookViews>
  <sheets>
    <sheet name="AWP" sheetId="20" r:id="rId1"/>
    <sheet name="AWP (2)" sheetId="19" state="hidden" r:id="rId2"/>
    <sheet name="M&amp;E plan" sheetId="6" state="hidden" r:id="rId3"/>
    <sheet name="Gender action plan" sheetId="12" r:id="rId4"/>
    <sheet name="Monitoring plan" sheetId="7" r:id="rId5"/>
    <sheet name="Procurement Plan" sheetId="4" r:id="rId6"/>
    <sheet name="HR plan" sheetId="5" r:id="rId7"/>
    <sheet name="Communication plan" sheetId="8" r:id="rId8"/>
    <sheet name="Risk register" sheetId="10" r:id="rId9"/>
    <sheet name="Travel Plan" sheetId="17" r:id="rId10"/>
    <sheet name="HACT plan" sheetId="11" state="hidden" r:id="rId11"/>
    <sheet name="Resource mobilization plan" sheetId="9" r:id="rId12"/>
    <sheet name="List" sheetId="14" state="hidden" r:id="rId13"/>
    <sheet name="Reporting calendar" sheetId="13" r:id="rId14"/>
    <sheet name="UNDP Fund Codes" sheetId="16" state="hidden" r:id="rId15"/>
  </sheets>
  <externalReferences>
    <externalReference r:id="rId16"/>
  </externalReferences>
  <definedNames>
    <definedName name="_xlnm._FilterDatabase" localSheetId="0" hidden="1">AWP!$H$16:$N$104</definedName>
    <definedName name="_xlnm._FilterDatabase" localSheetId="1" hidden="1">'AWP (2)'!$H$16:$N$106</definedName>
    <definedName name="_ftn1" localSheetId="10">'HACT plan'!$A$21</definedName>
    <definedName name="_ftnref1" localSheetId="10">'HACT plan'!$A$9</definedName>
    <definedName name="_POS2">#REF!</definedName>
    <definedName name="_PRO1">#REF!</definedName>
    <definedName name="Agency">#REF!</definedName>
    <definedName name="cty">#REF!</definedName>
    <definedName name="_xlnm.Database">#REF!</definedName>
    <definedName name="dataPA">#REF!</definedName>
    <definedName name="EndDate">#REF!</definedName>
    <definedName name="Gender">#REF!</definedName>
    <definedName name="_xlnm.Print_Area" localSheetId="0">AWP!$A$1:$V$136</definedName>
    <definedName name="_xlnm.Print_Area" localSheetId="1">'AWP (2)'!$A$1:$V$137</definedName>
    <definedName name="_xlnm.Print_Area" localSheetId="8">'Risk register'!$A$1:$I$28</definedName>
    <definedName name="_xlnm.Print_Titles" localSheetId="0">AWP!$16:$17</definedName>
    <definedName name="_xlnm.Print_Titles" localSheetId="1">'AWP (2)'!$16:$17</definedName>
    <definedName name="rangeIP">'[1]pivot-ipproforma'!$A$5:$B$1174</definedName>
    <definedName name="rangenogs">'[1]NOGS-proforma07'!$A$5:$B$332</definedName>
    <definedName name="StartDate">#REF!</definedName>
    <definedName name="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4" l="1"/>
  <c r="C122" i="20"/>
  <c r="N106" i="20"/>
  <c r="N114" i="20" s="1"/>
  <c r="M68" i="20"/>
  <c r="N61" i="20" l="1"/>
  <c r="N112" i="20"/>
  <c r="R101" i="20"/>
  <c r="S101" i="20"/>
  <c r="T101" i="20"/>
  <c r="Q101" i="20"/>
  <c r="O101" i="20"/>
  <c r="R100" i="20"/>
  <c r="S100" i="20"/>
  <c r="T100" i="20"/>
  <c r="Q100" i="20"/>
  <c r="R99" i="20"/>
  <c r="S99" i="20"/>
  <c r="T99" i="20"/>
  <c r="Q99" i="20"/>
  <c r="O100" i="20"/>
  <c r="O99" i="20"/>
  <c r="R94" i="20"/>
  <c r="S94" i="20"/>
  <c r="T94" i="20"/>
  <c r="Q94" i="20"/>
  <c r="R93" i="20"/>
  <c r="S93" i="20"/>
  <c r="T93" i="20"/>
  <c r="Q93" i="20"/>
  <c r="R92" i="20"/>
  <c r="T92" i="20"/>
  <c r="S92" i="20"/>
  <c r="Q92" i="20"/>
  <c r="R91" i="20"/>
  <c r="S91" i="20"/>
  <c r="T91" i="20"/>
  <c r="Q91" i="20"/>
  <c r="O94" i="20"/>
  <c r="O93" i="20"/>
  <c r="O92" i="20"/>
  <c r="O91" i="20"/>
  <c r="B2" i="17"/>
  <c r="B1" i="17"/>
  <c r="J7" i="5"/>
  <c r="J6" i="5"/>
  <c r="N42" i="20" l="1"/>
  <c r="N74" i="20"/>
  <c r="N87" i="20"/>
  <c r="J22" i="4"/>
  <c r="L22" i="4" s="1"/>
  <c r="L14" i="4"/>
  <c r="L16" i="4"/>
  <c r="L18" i="4"/>
  <c r="L19" i="4"/>
  <c r="L13" i="4"/>
  <c r="J21" i="4"/>
  <c r="L21" i="4" s="1"/>
  <c r="J20" i="4"/>
  <c r="L20" i="4" s="1"/>
  <c r="J17" i="4"/>
  <c r="L17" i="4" s="1"/>
  <c r="F14" i="12"/>
  <c r="F6" i="12"/>
  <c r="M47" i="20"/>
  <c r="J15" i="4"/>
  <c r="L15" i="4" s="1"/>
  <c r="F33" i="12"/>
  <c r="F26" i="12"/>
  <c r="J12" i="4"/>
  <c r="J11" i="4"/>
  <c r="L11" i="4" s="1"/>
  <c r="F25" i="12"/>
  <c r="F24" i="12"/>
  <c r="F23" i="12"/>
  <c r="F22" i="12"/>
  <c r="F21" i="12"/>
  <c r="F19" i="12"/>
  <c r="F20" i="12"/>
  <c r="F18" i="12"/>
  <c r="F17" i="12"/>
  <c r="F11" i="12"/>
  <c r="F10" i="12"/>
  <c r="F9" i="12"/>
  <c r="F7" i="12"/>
  <c r="F8" i="12"/>
  <c r="M85" i="20"/>
  <c r="M88" i="20"/>
  <c r="M89" i="20"/>
  <c r="M90" i="20"/>
  <c r="M91" i="20"/>
  <c r="M92" i="20"/>
  <c r="M93" i="20"/>
  <c r="M94" i="20"/>
  <c r="M95" i="20"/>
  <c r="M96" i="20"/>
  <c r="M97" i="20"/>
  <c r="M99" i="20"/>
  <c r="M100" i="20"/>
  <c r="M101" i="20"/>
  <c r="M75" i="20"/>
  <c r="M76" i="20"/>
  <c r="M77" i="20"/>
  <c r="M78" i="20"/>
  <c r="M79" i="20"/>
  <c r="M80" i="20"/>
  <c r="M81" i="20"/>
  <c r="M82" i="20"/>
  <c r="M83" i="20"/>
  <c r="M84" i="20"/>
  <c r="M86" i="20"/>
  <c r="M62" i="20"/>
  <c r="M63" i="20"/>
  <c r="M64" i="20"/>
  <c r="M65" i="20"/>
  <c r="M66" i="20"/>
  <c r="M67" i="20"/>
  <c r="M69" i="20"/>
  <c r="M70" i="20"/>
  <c r="M71" i="20"/>
  <c r="M72" i="20"/>
  <c r="M73" i="20"/>
  <c r="M52" i="20"/>
  <c r="M53" i="20"/>
  <c r="M54" i="20"/>
  <c r="M55" i="20"/>
  <c r="M56" i="20"/>
  <c r="M57" i="20"/>
  <c r="M58" i="20"/>
  <c r="M59" i="20"/>
  <c r="M60" i="20"/>
  <c r="M44" i="20"/>
  <c r="M45" i="20"/>
  <c r="M46" i="20"/>
  <c r="M48" i="20"/>
  <c r="M49" i="20"/>
  <c r="M50" i="20"/>
  <c r="M51" i="20"/>
  <c r="M43" i="20"/>
  <c r="M19" i="20"/>
  <c r="M20" i="20"/>
  <c r="M21" i="20"/>
  <c r="M22" i="20"/>
  <c r="M23" i="20"/>
  <c r="M24" i="20"/>
  <c r="M25" i="20"/>
  <c r="M26" i="20"/>
  <c r="M27" i="20"/>
  <c r="M28" i="20"/>
  <c r="M29" i="20"/>
  <c r="M30" i="20"/>
  <c r="M31" i="20"/>
  <c r="M32" i="20"/>
  <c r="M33" i="20"/>
  <c r="M34" i="20"/>
  <c r="M35" i="20"/>
  <c r="M36" i="20"/>
  <c r="M37" i="20"/>
  <c r="M38" i="20"/>
  <c r="M39" i="20"/>
  <c r="M40" i="20"/>
  <c r="M41" i="20"/>
  <c r="M18" i="20"/>
  <c r="C126" i="20"/>
  <c r="C125" i="20"/>
  <c r="C124" i="20"/>
  <c r="C123" i="20"/>
  <c r="P96" i="20"/>
  <c r="V15" i="20"/>
  <c r="V95" i="20" s="1"/>
  <c r="U15" i="20"/>
  <c r="U95" i="20" s="1"/>
  <c r="T15" i="20"/>
  <c r="T95" i="20" s="1"/>
  <c r="S15" i="20"/>
  <c r="S95" i="20" s="1"/>
  <c r="R15" i="20"/>
  <c r="R95" i="20" s="1"/>
  <c r="Q15" i="20"/>
  <c r="Q95" i="20" s="1"/>
  <c r="P15" i="20"/>
  <c r="P95" i="20" s="1"/>
  <c r="O15" i="20"/>
  <c r="O95" i="20" s="1"/>
  <c r="V99" i="19"/>
  <c r="U99" i="19"/>
  <c r="P99" i="19"/>
  <c r="V102" i="19"/>
  <c r="U102" i="19"/>
  <c r="T102" i="19"/>
  <c r="S102" i="19"/>
  <c r="R102" i="19"/>
  <c r="Q102" i="19"/>
  <c r="P102" i="19"/>
  <c r="O102" i="19"/>
  <c r="C127" i="19"/>
  <c r="C126" i="19"/>
  <c r="C125" i="19"/>
  <c r="C124" i="19"/>
  <c r="C123" i="19"/>
  <c r="N114" i="19"/>
  <c r="N112" i="19"/>
  <c r="N113" i="19"/>
  <c r="N89" i="19"/>
  <c r="N76" i="19"/>
  <c r="N63" i="19"/>
  <c r="N41" i="19"/>
  <c r="N107" i="19" s="1"/>
  <c r="N108" i="19" s="1"/>
  <c r="N109" i="19" s="1"/>
  <c r="N116" i="19" s="1"/>
  <c r="N117" i="19" s="1"/>
  <c r="V15" i="19"/>
  <c r="V107" i="19" s="1"/>
  <c r="U15" i="19"/>
  <c r="U107" i="19" s="1"/>
  <c r="T15" i="19"/>
  <c r="T107" i="19" s="1"/>
  <c r="S15" i="19"/>
  <c r="S107" i="19" s="1"/>
  <c r="R15" i="19"/>
  <c r="R107" i="19" s="1"/>
  <c r="Q15" i="19"/>
  <c r="Q107" i="19" s="1"/>
  <c r="P15" i="19"/>
  <c r="P107" i="19" s="1"/>
  <c r="O15" i="19"/>
  <c r="O106" i="19" s="1"/>
  <c r="N98" i="20" l="1"/>
  <c r="U19" i="20"/>
  <c r="S19" i="20"/>
  <c r="T19" i="20"/>
  <c r="V19" i="20"/>
  <c r="J24" i="4"/>
  <c r="L12" i="4"/>
  <c r="L24" i="4" s="1"/>
  <c r="O19" i="20"/>
  <c r="P19" i="20"/>
  <c r="Q19" i="20"/>
  <c r="R19" i="20"/>
  <c r="O103" i="20"/>
  <c r="O112" i="20" s="1"/>
  <c r="O102" i="20"/>
  <c r="O97" i="20"/>
  <c r="O90" i="20"/>
  <c r="O89" i="20"/>
  <c r="O88" i="20"/>
  <c r="O86" i="20"/>
  <c r="O85" i="20"/>
  <c r="O84" i="20"/>
  <c r="O83" i="20"/>
  <c r="O82" i="20"/>
  <c r="O81" i="20"/>
  <c r="O80" i="20"/>
  <c r="O79" i="20"/>
  <c r="O78" i="20"/>
  <c r="O77" i="20"/>
  <c r="O76" i="20"/>
  <c r="O75" i="20"/>
  <c r="O73" i="20"/>
  <c r="O72" i="20"/>
  <c r="O71" i="20"/>
  <c r="O70" i="20"/>
  <c r="O69" i="20"/>
  <c r="O68" i="20"/>
  <c r="O67" i="20"/>
  <c r="O66" i="20"/>
  <c r="O65" i="20"/>
  <c r="O64" i="20"/>
  <c r="O63" i="20"/>
  <c r="O62" i="20"/>
  <c r="O60" i="20"/>
  <c r="O59" i="20"/>
  <c r="O58" i="20"/>
  <c r="O57" i="20"/>
  <c r="O56" i="20"/>
  <c r="O55" i="20"/>
  <c r="O54" i="20"/>
  <c r="O53" i="20"/>
  <c r="O52" i="20"/>
  <c r="O51" i="20"/>
  <c r="O50" i="20"/>
  <c r="O49" i="20"/>
  <c r="O48" i="20"/>
  <c r="O46" i="20"/>
  <c r="O45" i="20"/>
  <c r="O44" i="20"/>
  <c r="O43" i="20"/>
  <c r="O41" i="20"/>
  <c r="O40" i="20"/>
  <c r="O39" i="20"/>
  <c r="O38" i="20"/>
  <c r="O37" i="20"/>
  <c r="O36" i="20"/>
  <c r="O35" i="20"/>
  <c r="O34" i="20"/>
  <c r="O33" i="20"/>
  <c r="O32" i="20"/>
  <c r="O31" i="20"/>
  <c r="O30" i="20"/>
  <c r="O29" i="20"/>
  <c r="O28" i="20"/>
  <c r="O27" i="20"/>
  <c r="O26" i="20"/>
  <c r="O25" i="20"/>
  <c r="O24" i="20"/>
  <c r="O23" i="20"/>
  <c r="O22" i="20"/>
  <c r="O21" i="20"/>
  <c r="O20" i="20"/>
  <c r="O18" i="20"/>
  <c r="P103" i="20"/>
  <c r="P112" i="20" s="1"/>
  <c r="P102" i="20"/>
  <c r="P97" i="20"/>
  <c r="P90" i="20"/>
  <c r="P89" i="20"/>
  <c r="P88" i="20"/>
  <c r="P86" i="20"/>
  <c r="P85" i="20"/>
  <c r="P84" i="20"/>
  <c r="P83" i="20"/>
  <c r="P82" i="20"/>
  <c r="P81" i="20"/>
  <c r="P80" i="20"/>
  <c r="P79" i="20"/>
  <c r="P78" i="20"/>
  <c r="P77" i="20"/>
  <c r="P76" i="20"/>
  <c r="P75" i="20"/>
  <c r="P73" i="20"/>
  <c r="P72" i="20"/>
  <c r="P71" i="20"/>
  <c r="P70" i="20"/>
  <c r="P69" i="20"/>
  <c r="P68" i="20"/>
  <c r="P67" i="20"/>
  <c r="P66" i="20"/>
  <c r="P65" i="20"/>
  <c r="P64" i="20"/>
  <c r="P63" i="20"/>
  <c r="P62" i="20"/>
  <c r="P60" i="20"/>
  <c r="P59" i="20"/>
  <c r="P58" i="20"/>
  <c r="P57" i="20"/>
  <c r="P56" i="20"/>
  <c r="P55" i="20"/>
  <c r="P54" i="20"/>
  <c r="P53" i="20"/>
  <c r="P52" i="20"/>
  <c r="P51" i="20"/>
  <c r="P50" i="20"/>
  <c r="P49" i="20"/>
  <c r="P48" i="20"/>
  <c r="P46" i="20"/>
  <c r="P45" i="20"/>
  <c r="P44" i="20"/>
  <c r="P43" i="20"/>
  <c r="P41" i="20"/>
  <c r="P40" i="20"/>
  <c r="P39" i="20"/>
  <c r="P38" i="20"/>
  <c r="P37" i="20"/>
  <c r="P36" i="20"/>
  <c r="P35" i="20"/>
  <c r="P34" i="20"/>
  <c r="P33" i="20"/>
  <c r="P32" i="20"/>
  <c r="P31" i="20"/>
  <c r="P30" i="20"/>
  <c r="P29" i="20"/>
  <c r="P28" i="20"/>
  <c r="P27" i="20"/>
  <c r="P26" i="20"/>
  <c r="P25" i="20"/>
  <c r="P24" i="20"/>
  <c r="P23" i="20"/>
  <c r="P22" i="20"/>
  <c r="P21" i="20"/>
  <c r="P20" i="20"/>
  <c r="P18" i="20"/>
  <c r="Q103" i="20"/>
  <c r="Q112" i="20" s="1"/>
  <c r="Q102" i="20"/>
  <c r="Q97" i="20"/>
  <c r="Q90" i="20"/>
  <c r="Q89" i="20"/>
  <c r="Q88" i="20"/>
  <c r="Q86" i="20"/>
  <c r="Q85" i="20"/>
  <c r="Q84" i="20"/>
  <c r="Q83" i="20"/>
  <c r="Q82" i="20"/>
  <c r="Q81" i="20"/>
  <c r="Q80" i="20"/>
  <c r="Q79" i="20"/>
  <c r="Q78" i="20"/>
  <c r="Q77" i="20"/>
  <c r="Q76" i="20"/>
  <c r="Q75" i="20"/>
  <c r="Q73" i="20"/>
  <c r="Q72" i="20"/>
  <c r="Q71" i="20"/>
  <c r="Q70" i="20"/>
  <c r="Q69" i="20"/>
  <c r="Q68" i="20"/>
  <c r="Q67" i="20"/>
  <c r="Q66" i="20"/>
  <c r="Q65" i="20"/>
  <c r="Q64" i="20"/>
  <c r="Q63" i="20"/>
  <c r="Q62" i="20"/>
  <c r="Q60" i="20"/>
  <c r="Q59" i="20"/>
  <c r="Q58" i="20"/>
  <c r="Q57" i="20"/>
  <c r="Q56" i="20"/>
  <c r="Q55" i="20"/>
  <c r="Q54" i="20"/>
  <c r="Q53" i="20"/>
  <c r="Q52" i="20"/>
  <c r="Q51" i="20"/>
  <c r="Q50" i="20"/>
  <c r="Q49" i="20"/>
  <c r="Q48" i="20"/>
  <c r="Q46" i="20"/>
  <c r="Q45" i="20"/>
  <c r="Q44" i="20"/>
  <c r="Q43" i="20"/>
  <c r="Q41" i="20"/>
  <c r="Q40" i="20"/>
  <c r="Q39" i="20"/>
  <c r="Q38" i="20"/>
  <c r="Q37" i="20"/>
  <c r="Q36" i="20"/>
  <c r="Q35" i="20"/>
  <c r="Q34" i="20"/>
  <c r="Q33" i="20"/>
  <c r="Q32" i="20"/>
  <c r="Q31" i="20"/>
  <c r="Q30" i="20"/>
  <c r="Q29" i="20"/>
  <c r="Q28" i="20"/>
  <c r="Q27" i="20"/>
  <c r="Q26" i="20"/>
  <c r="Q25" i="20"/>
  <c r="Q24" i="20"/>
  <c r="Q23" i="20"/>
  <c r="Q22" i="20"/>
  <c r="Q21" i="20"/>
  <c r="Q20" i="20"/>
  <c r="Q18" i="20"/>
  <c r="R103" i="20"/>
  <c r="R112" i="20" s="1"/>
  <c r="R102" i="20"/>
  <c r="R97" i="20"/>
  <c r="R90" i="20"/>
  <c r="R89" i="20"/>
  <c r="R88" i="20"/>
  <c r="R86" i="20"/>
  <c r="R85" i="20"/>
  <c r="R84" i="20"/>
  <c r="R83" i="20"/>
  <c r="R82" i="20"/>
  <c r="R81" i="20"/>
  <c r="R80" i="20"/>
  <c r="R79" i="20"/>
  <c r="R78" i="20"/>
  <c r="R77" i="20"/>
  <c r="R76" i="20"/>
  <c r="R75" i="20"/>
  <c r="R73" i="20"/>
  <c r="R72" i="20"/>
  <c r="R71" i="20"/>
  <c r="R70" i="20"/>
  <c r="R69" i="20"/>
  <c r="R68" i="20"/>
  <c r="R67" i="20"/>
  <c r="R66" i="20"/>
  <c r="R65" i="20"/>
  <c r="R64" i="20"/>
  <c r="R63" i="20"/>
  <c r="R62" i="20"/>
  <c r="R60" i="20"/>
  <c r="R59" i="20"/>
  <c r="R58" i="20"/>
  <c r="R57" i="20"/>
  <c r="R56" i="20"/>
  <c r="R55" i="20"/>
  <c r="R54" i="20"/>
  <c r="R53" i="20"/>
  <c r="R52" i="20"/>
  <c r="R51" i="20"/>
  <c r="R50" i="20"/>
  <c r="R49" i="20"/>
  <c r="R48" i="20"/>
  <c r="R46" i="20"/>
  <c r="R45" i="20"/>
  <c r="R44" i="20"/>
  <c r="R43" i="20"/>
  <c r="R41" i="20"/>
  <c r="R40" i="20"/>
  <c r="R39" i="20"/>
  <c r="R38" i="20"/>
  <c r="R37" i="20"/>
  <c r="R36" i="20"/>
  <c r="R35" i="20"/>
  <c r="R34" i="20"/>
  <c r="R33" i="20"/>
  <c r="R32" i="20"/>
  <c r="R31" i="20"/>
  <c r="R30" i="20"/>
  <c r="R29" i="20"/>
  <c r="R28" i="20"/>
  <c r="R27" i="20"/>
  <c r="R26" i="20"/>
  <c r="R25" i="20"/>
  <c r="R24" i="20"/>
  <c r="R23" i="20"/>
  <c r="R22" i="20"/>
  <c r="R21" i="20"/>
  <c r="R20" i="20"/>
  <c r="R18" i="20"/>
  <c r="S103" i="20"/>
  <c r="S112" i="20" s="1"/>
  <c r="S102" i="20"/>
  <c r="S97" i="20"/>
  <c r="S90" i="20"/>
  <c r="S89" i="20"/>
  <c r="S88" i="20"/>
  <c r="S86" i="20"/>
  <c r="S85" i="20"/>
  <c r="S84" i="20"/>
  <c r="S83" i="20"/>
  <c r="S82" i="20"/>
  <c r="S81" i="20"/>
  <c r="S80" i="20"/>
  <c r="S79" i="20"/>
  <c r="S78" i="20"/>
  <c r="S77" i="20"/>
  <c r="S76" i="20"/>
  <c r="S75" i="20"/>
  <c r="S73" i="20"/>
  <c r="S72" i="20"/>
  <c r="S71" i="20"/>
  <c r="S70" i="20"/>
  <c r="S69" i="20"/>
  <c r="S68" i="20"/>
  <c r="S67" i="20"/>
  <c r="S66" i="20"/>
  <c r="S65" i="20"/>
  <c r="S64" i="20"/>
  <c r="S63" i="20"/>
  <c r="S62" i="20"/>
  <c r="S60" i="20"/>
  <c r="S59" i="20"/>
  <c r="S58" i="20"/>
  <c r="S57" i="20"/>
  <c r="S56" i="20"/>
  <c r="S55" i="20"/>
  <c r="S54" i="20"/>
  <c r="S53" i="20"/>
  <c r="S52" i="20"/>
  <c r="S51" i="20"/>
  <c r="S50" i="20"/>
  <c r="S49" i="20"/>
  <c r="S48" i="20"/>
  <c r="S46" i="20"/>
  <c r="S45" i="20"/>
  <c r="S44" i="20"/>
  <c r="S43" i="20"/>
  <c r="S41" i="20"/>
  <c r="S40" i="20"/>
  <c r="S39" i="20"/>
  <c r="S38" i="20"/>
  <c r="S37" i="20"/>
  <c r="S36" i="20"/>
  <c r="S35" i="20"/>
  <c r="S34" i="20"/>
  <c r="S33" i="20"/>
  <c r="S32" i="20"/>
  <c r="S31" i="20"/>
  <c r="S30" i="20"/>
  <c r="S29" i="20"/>
  <c r="S28" i="20"/>
  <c r="S27" i="20"/>
  <c r="S26" i="20"/>
  <c r="S25" i="20"/>
  <c r="S24" i="20"/>
  <c r="S23" i="20"/>
  <c r="S22" i="20"/>
  <c r="S21" i="20"/>
  <c r="S20" i="20"/>
  <c r="S18" i="20"/>
  <c r="T103" i="20"/>
  <c r="T112" i="20" s="1"/>
  <c r="T102" i="20"/>
  <c r="T97" i="20"/>
  <c r="T90" i="20"/>
  <c r="T89" i="20"/>
  <c r="T88" i="20"/>
  <c r="T86" i="20"/>
  <c r="T85" i="20"/>
  <c r="T84" i="20"/>
  <c r="T83" i="20"/>
  <c r="T82" i="20"/>
  <c r="T81" i="20"/>
  <c r="T80" i="20"/>
  <c r="T79" i="20"/>
  <c r="T78" i="20"/>
  <c r="T77" i="20"/>
  <c r="T76" i="20"/>
  <c r="T75" i="20"/>
  <c r="T73" i="20"/>
  <c r="T72" i="20"/>
  <c r="T71" i="20"/>
  <c r="T70" i="20"/>
  <c r="T69" i="20"/>
  <c r="T68" i="20"/>
  <c r="T67" i="20"/>
  <c r="T66" i="20"/>
  <c r="T65" i="20"/>
  <c r="T64" i="20"/>
  <c r="T63" i="20"/>
  <c r="T62" i="20"/>
  <c r="T60" i="20"/>
  <c r="T59" i="20"/>
  <c r="T58" i="20"/>
  <c r="T57" i="20"/>
  <c r="T56" i="20"/>
  <c r="T55" i="20"/>
  <c r="T54" i="20"/>
  <c r="T53" i="20"/>
  <c r="T52" i="20"/>
  <c r="T51" i="20"/>
  <c r="T50" i="20"/>
  <c r="T49" i="20"/>
  <c r="T48" i="20"/>
  <c r="T46" i="20"/>
  <c r="T45" i="20"/>
  <c r="T44" i="20"/>
  <c r="T43" i="20"/>
  <c r="T41" i="20"/>
  <c r="T40" i="20"/>
  <c r="T39" i="20"/>
  <c r="T38" i="20"/>
  <c r="T37" i="20"/>
  <c r="T36" i="20"/>
  <c r="T35" i="20"/>
  <c r="T34" i="20"/>
  <c r="T33" i="20"/>
  <c r="T32" i="20"/>
  <c r="T31" i="20"/>
  <c r="T30" i="20"/>
  <c r="T29" i="20"/>
  <c r="T28" i="20"/>
  <c r="T27" i="20"/>
  <c r="T26" i="20"/>
  <c r="T25" i="20"/>
  <c r="T24" i="20"/>
  <c r="T23" i="20"/>
  <c r="T22" i="20"/>
  <c r="T21" i="20"/>
  <c r="T20" i="20"/>
  <c r="T18" i="20"/>
  <c r="U103" i="20"/>
  <c r="U112" i="20" s="1"/>
  <c r="U102" i="20"/>
  <c r="U97" i="20"/>
  <c r="U90" i="20"/>
  <c r="U89" i="20"/>
  <c r="U88" i="20"/>
  <c r="U86" i="20"/>
  <c r="U85" i="20"/>
  <c r="U84" i="20"/>
  <c r="U83" i="20"/>
  <c r="U82" i="20"/>
  <c r="U81" i="20"/>
  <c r="U80" i="20"/>
  <c r="U79" i="20"/>
  <c r="U78" i="20"/>
  <c r="U77" i="20"/>
  <c r="U76" i="20"/>
  <c r="U75" i="20"/>
  <c r="U73" i="20"/>
  <c r="U72" i="20"/>
  <c r="U71" i="20"/>
  <c r="U70" i="20"/>
  <c r="U69" i="20"/>
  <c r="U68" i="20"/>
  <c r="U67" i="20"/>
  <c r="U66" i="20"/>
  <c r="U65" i="20"/>
  <c r="U64" i="20"/>
  <c r="U63" i="20"/>
  <c r="U62" i="20"/>
  <c r="U60" i="20"/>
  <c r="U59" i="20"/>
  <c r="U58" i="20"/>
  <c r="U57" i="20"/>
  <c r="U56" i="20"/>
  <c r="U55" i="20"/>
  <c r="U54" i="20"/>
  <c r="U53" i="20"/>
  <c r="U52" i="20"/>
  <c r="U51" i="20"/>
  <c r="U50" i="20"/>
  <c r="U49" i="20"/>
  <c r="U48" i="20"/>
  <c r="U46" i="20"/>
  <c r="U45" i="20"/>
  <c r="U44" i="20"/>
  <c r="U43" i="20"/>
  <c r="U41" i="20"/>
  <c r="U40" i="20"/>
  <c r="U39" i="20"/>
  <c r="U38" i="20"/>
  <c r="U37" i="20"/>
  <c r="U36" i="20"/>
  <c r="U35" i="20"/>
  <c r="U34" i="20"/>
  <c r="U33" i="20"/>
  <c r="U32" i="20"/>
  <c r="U31" i="20"/>
  <c r="U30" i="20"/>
  <c r="U29" i="20"/>
  <c r="U28" i="20"/>
  <c r="U27" i="20"/>
  <c r="U26" i="20"/>
  <c r="U25" i="20"/>
  <c r="U24" i="20"/>
  <c r="U23" i="20"/>
  <c r="U22" i="20"/>
  <c r="U21" i="20"/>
  <c r="U20" i="20"/>
  <c r="U18" i="20"/>
  <c r="V103" i="20"/>
  <c r="V112" i="20" s="1"/>
  <c r="V102" i="20"/>
  <c r="V97" i="20"/>
  <c r="V90" i="20"/>
  <c r="V89" i="20"/>
  <c r="V88" i="20"/>
  <c r="V86" i="20"/>
  <c r="V85" i="20"/>
  <c r="V84" i="20"/>
  <c r="V83" i="20"/>
  <c r="V82" i="20"/>
  <c r="V81" i="20"/>
  <c r="V80" i="20"/>
  <c r="V79" i="20"/>
  <c r="V78" i="20"/>
  <c r="V77" i="20"/>
  <c r="V76" i="20"/>
  <c r="V75" i="20"/>
  <c r="V73" i="20"/>
  <c r="V72" i="20"/>
  <c r="V71" i="20"/>
  <c r="V70" i="20"/>
  <c r="V69" i="20"/>
  <c r="V68" i="20"/>
  <c r="V67" i="20"/>
  <c r="V66" i="20"/>
  <c r="V65" i="20"/>
  <c r="V64" i="20"/>
  <c r="V63" i="20"/>
  <c r="V62" i="20"/>
  <c r="V60" i="20"/>
  <c r="V59" i="20"/>
  <c r="V58" i="20"/>
  <c r="V57" i="20"/>
  <c r="V56" i="20"/>
  <c r="V55" i="20"/>
  <c r="V54" i="20"/>
  <c r="V53" i="20"/>
  <c r="V52" i="20"/>
  <c r="V51" i="20"/>
  <c r="V50" i="20"/>
  <c r="V49" i="20"/>
  <c r="V48" i="20"/>
  <c r="V46" i="20"/>
  <c r="V45" i="20"/>
  <c r="V44" i="20"/>
  <c r="V43" i="20"/>
  <c r="V41" i="20"/>
  <c r="V40" i="20"/>
  <c r="V39" i="20"/>
  <c r="V38" i="20"/>
  <c r="V37" i="20"/>
  <c r="V36" i="20"/>
  <c r="V35" i="20"/>
  <c r="V34" i="20"/>
  <c r="V33" i="20"/>
  <c r="V32" i="20"/>
  <c r="V31" i="20"/>
  <c r="V30" i="20"/>
  <c r="V29" i="20"/>
  <c r="V28" i="20"/>
  <c r="V27" i="20"/>
  <c r="V26" i="20"/>
  <c r="V25" i="20"/>
  <c r="V24" i="20"/>
  <c r="V23" i="20"/>
  <c r="V22" i="20"/>
  <c r="V21" i="20"/>
  <c r="V20" i="20"/>
  <c r="V18" i="20"/>
  <c r="V74" i="20"/>
  <c r="U74" i="20"/>
  <c r="T74" i="20"/>
  <c r="S74" i="20"/>
  <c r="R74" i="20"/>
  <c r="V96" i="20"/>
  <c r="U96" i="20"/>
  <c r="O107" i="19"/>
  <c r="O105" i="19"/>
  <c r="O113" i="19" s="1"/>
  <c r="O104" i="19"/>
  <c r="O103" i="19"/>
  <c r="O101" i="19"/>
  <c r="O100" i="19"/>
  <c r="O98" i="19"/>
  <c r="O97" i="19"/>
  <c r="O96" i="19"/>
  <c r="O95" i="19"/>
  <c r="O94" i="19"/>
  <c r="O93" i="19"/>
  <c r="O92" i="19"/>
  <c r="O91" i="19"/>
  <c r="O90" i="19"/>
  <c r="O108" i="19" s="1"/>
  <c r="O88" i="19"/>
  <c r="O87" i="19"/>
  <c r="O86" i="19"/>
  <c r="O85" i="19"/>
  <c r="O84" i="19"/>
  <c r="O83" i="19"/>
  <c r="O82" i="19"/>
  <c r="O81" i="19"/>
  <c r="O80" i="19"/>
  <c r="O79" i="19"/>
  <c r="O78" i="19"/>
  <c r="O77" i="19"/>
  <c r="O89" i="19" s="1"/>
  <c r="O75" i="19"/>
  <c r="O74" i="19"/>
  <c r="O73" i="19"/>
  <c r="O72" i="19"/>
  <c r="O71" i="19"/>
  <c r="O70" i="19"/>
  <c r="O69" i="19"/>
  <c r="O68" i="19"/>
  <c r="O67" i="19"/>
  <c r="O66" i="19"/>
  <c r="O65" i="19"/>
  <c r="O64" i="19"/>
  <c r="O76" i="19" s="1"/>
  <c r="O62" i="19"/>
  <c r="O61" i="19"/>
  <c r="O60" i="19"/>
  <c r="O59" i="19"/>
  <c r="O58" i="19"/>
  <c r="O57" i="19"/>
  <c r="O56" i="19"/>
  <c r="O55" i="19"/>
  <c r="O54" i="19"/>
  <c r="O53" i="19"/>
  <c r="O52" i="19"/>
  <c r="O51" i="19"/>
  <c r="O50" i="19"/>
  <c r="O49" i="19"/>
  <c r="O48" i="19"/>
  <c r="O47" i="19"/>
  <c r="O45" i="19"/>
  <c r="O44" i="19"/>
  <c r="O43" i="19"/>
  <c r="O42" i="19"/>
  <c r="O63" i="19" s="1"/>
  <c r="O40" i="19"/>
  <c r="O39" i="19"/>
  <c r="O38" i="19"/>
  <c r="O37" i="19"/>
  <c r="O36" i="19"/>
  <c r="O35" i="19"/>
  <c r="O34" i="19"/>
  <c r="O33" i="19"/>
  <c r="O32" i="19"/>
  <c r="O31" i="19"/>
  <c r="O30" i="19"/>
  <c r="O29" i="19"/>
  <c r="O28" i="19"/>
  <c r="O27" i="19"/>
  <c r="O26" i="19"/>
  <c r="O25" i="19"/>
  <c r="O24" i="19"/>
  <c r="O23" i="19"/>
  <c r="O22" i="19"/>
  <c r="O21" i="19"/>
  <c r="O20" i="19"/>
  <c r="O19" i="19"/>
  <c r="O18" i="19"/>
  <c r="O41" i="19" s="1"/>
  <c r="P106" i="19"/>
  <c r="P105" i="19"/>
  <c r="P113" i="19" s="1"/>
  <c r="P104" i="19"/>
  <c r="P103" i="19"/>
  <c r="P101" i="19"/>
  <c r="P100" i="19"/>
  <c r="P98" i="19"/>
  <c r="P97" i="19"/>
  <c r="P96" i="19"/>
  <c r="P95" i="19"/>
  <c r="P94" i="19"/>
  <c r="P93" i="19"/>
  <c r="P92" i="19"/>
  <c r="P91" i="19"/>
  <c r="P90" i="19"/>
  <c r="P108" i="19" s="1"/>
  <c r="P88" i="19"/>
  <c r="P87" i="19"/>
  <c r="P86" i="19"/>
  <c r="P85" i="19"/>
  <c r="P84" i="19"/>
  <c r="P83" i="19"/>
  <c r="P82" i="19"/>
  <c r="P81" i="19"/>
  <c r="P80" i="19"/>
  <c r="P79" i="19"/>
  <c r="P78" i="19"/>
  <c r="P77" i="19"/>
  <c r="P89" i="19" s="1"/>
  <c r="P75" i="19"/>
  <c r="P74" i="19"/>
  <c r="P73" i="19"/>
  <c r="P72" i="19"/>
  <c r="P71" i="19"/>
  <c r="P70" i="19"/>
  <c r="P69" i="19"/>
  <c r="P68" i="19"/>
  <c r="P67" i="19"/>
  <c r="P66" i="19"/>
  <c r="P65" i="19"/>
  <c r="P64" i="19"/>
  <c r="P76" i="19" s="1"/>
  <c r="P62" i="19"/>
  <c r="P61" i="19"/>
  <c r="P60" i="19"/>
  <c r="P59" i="19"/>
  <c r="P58" i="19"/>
  <c r="P57" i="19"/>
  <c r="P56" i="19"/>
  <c r="P55" i="19"/>
  <c r="P54" i="19"/>
  <c r="P53" i="19"/>
  <c r="P52" i="19"/>
  <c r="P51" i="19"/>
  <c r="P50" i="19"/>
  <c r="P49" i="19"/>
  <c r="P48" i="19"/>
  <c r="P47" i="19"/>
  <c r="P45" i="19"/>
  <c r="P44" i="19"/>
  <c r="P43" i="19"/>
  <c r="P42" i="19"/>
  <c r="P63" i="19" s="1"/>
  <c r="P40" i="19"/>
  <c r="P39" i="19"/>
  <c r="P38" i="19"/>
  <c r="P37" i="19"/>
  <c r="P36" i="19"/>
  <c r="P35" i="19"/>
  <c r="P34" i="19"/>
  <c r="P33" i="19"/>
  <c r="P32" i="19"/>
  <c r="P31" i="19"/>
  <c r="P30" i="19"/>
  <c r="P29" i="19"/>
  <c r="P28" i="19"/>
  <c r="P27" i="19"/>
  <c r="P26" i="19"/>
  <c r="P25" i="19"/>
  <c r="P24" i="19"/>
  <c r="P23" i="19"/>
  <c r="P22" i="19"/>
  <c r="P21" i="19"/>
  <c r="P20" i="19"/>
  <c r="P19" i="19"/>
  <c r="P18" i="19"/>
  <c r="P41" i="19" s="1"/>
  <c r="Q106" i="19"/>
  <c r="Q105" i="19"/>
  <c r="Q113" i="19" s="1"/>
  <c r="Q104" i="19"/>
  <c r="Q103" i="19"/>
  <c r="Q101" i="19"/>
  <c r="Q100" i="19"/>
  <c r="Q98" i="19"/>
  <c r="Q97" i="19"/>
  <c r="Q96" i="19"/>
  <c r="Q95" i="19"/>
  <c r="Q94" i="19"/>
  <c r="Q93" i="19"/>
  <c r="Q92" i="19"/>
  <c r="Q91" i="19"/>
  <c r="Q90" i="19"/>
  <c r="Q108" i="19" s="1"/>
  <c r="Q88" i="19"/>
  <c r="Q87" i="19"/>
  <c r="Q86" i="19"/>
  <c r="Q85" i="19"/>
  <c r="Q84" i="19"/>
  <c r="Q83" i="19"/>
  <c r="Q82" i="19"/>
  <c r="Q81" i="19"/>
  <c r="Q80" i="19"/>
  <c r="Q79" i="19"/>
  <c r="Q78" i="19"/>
  <c r="Q77" i="19"/>
  <c r="Q89" i="19" s="1"/>
  <c r="Q75" i="19"/>
  <c r="Q74" i="19"/>
  <c r="Q73" i="19"/>
  <c r="Q72" i="19"/>
  <c r="Q71" i="19"/>
  <c r="Q70" i="19"/>
  <c r="Q69" i="19"/>
  <c r="Q68" i="19"/>
  <c r="Q67" i="19"/>
  <c r="Q66" i="19"/>
  <c r="Q65" i="19"/>
  <c r="Q64" i="19"/>
  <c r="Q76" i="19" s="1"/>
  <c r="Q62" i="19"/>
  <c r="Q61" i="19"/>
  <c r="Q60" i="19"/>
  <c r="Q59" i="19"/>
  <c r="Q58" i="19"/>
  <c r="Q57" i="19"/>
  <c r="Q56" i="19"/>
  <c r="Q55" i="19"/>
  <c r="Q54" i="19"/>
  <c r="Q53" i="19"/>
  <c r="Q52" i="19"/>
  <c r="Q51" i="19"/>
  <c r="Q50" i="19"/>
  <c r="Q49" i="19"/>
  <c r="Q48" i="19"/>
  <c r="Q47" i="19"/>
  <c r="Q45" i="19"/>
  <c r="Q44" i="19"/>
  <c r="Q43" i="19"/>
  <c r="Q42" i="19"/>
  <c r="Q63" i="19" s="1"/>
  <c r="Q40" i="19"/>
  <c r="Q39" i="19"/>
  <c r="Q38" i="19"/>
  <c r="Q37" i="19"/>
  <c r="Q36" i="19"/>
  <c r="Q35" i="19"/>
  <c r="Q34" i="19"/>
  <c r="Q33" i="19"/>
  <c r="Q32" i="19"/>
  <c r="Q31" i="19"/>
  <c r="Q30" i="19"/>
  <c r="Q29" i="19"/>
  <c r="Q28" i="19"/>
  <c r="Q27" i="19"/>
  <c r="Q26" i="19"/>
  <c r="Q25" i="19"/>
  <c r="Q24" i="19"/>
  <c r="Q23" i="19"/>
  <c r="Q22" i="19"/>
  <c r="Q21" i="19"/>
  <c r="Q20" i="19"/>
  <c r="Q19" i="19"/>
  <c r="Q18" i="19"/>
  <c r="Q41" i="19" s="1"/>
  <c r="R106" i="19"/>
  <c r="R105" i="19"/>
  <c r="R113" i="19" s="1"/>
  <c r="R104" i="19"/>
  <c r="R103" i="19"/>
  <c r="R101" i="19"/>
  <c r="R100" i="19"/>
  <c r="R98" i="19"/>
  <c r="R97" i="19"/>
  <c r="R96" i="19"/>
  <c r="R95" i="19"/>
  <c r="R94" i="19"/>
  <c r="R93" i="19"/>
  <c r="R92" i="19"/>
  <c r="R91" i="19"/>
  <c r="R90" i="19"/>
  <c r="R108" i="19" s="1"/>
  <c r="R88" i="19"/>
  <c r="R87" i="19"/>
  <c r="R86" i="19"/>
  <c r="R85" i="19"/>
  <c r="R84" i="19"/>
  <c r="R83" i="19"/>
  <c r="R82" i="19"/>
  <c r="R81" i="19"/>
  <c r="R80" i="19"/>
  <c r="R79" i="19"/>
  <c r="R78" i="19"/>
  <c r="R77" i="19"/>
  <c r="R89" i="19" s="1"/>
  <c r="R75" i="19"/>
  <c r="R74" i="19"/>
  <c r="R73" i="19"/>
  <c r="R72" i="19"/>
  <c r="R71" i="19"/>
  <c r="R70" i="19"/>
  <c r="R69" i="19"/>
  <c r="R68" i="19"/>
  <c r="R67" i="19"/>
  <c r="R66" i="19"/>
  <c r="R65" i="19"/>
  <c r="R64" i="19"/>
  <c r="R62" i="19"/>
  <c r="R61" i="19"/>
  <c r="R60" i="19"/>
  <c r="R59" i="19"/>
  <c r="R58" i="19"/>
  <c r="R57" i="19"/>
  <c r="R56" i="19"/>
  <c r="R55" i="19"/>
  <c r="R54" i="19"/>
  <c r="R53" i="19"/>
  <c r="R52" i="19"/>
  <c r="R51" i="19"/>
  <c r="R50" i="19"/>
  <c r="R49" i="19"/>
  <c r="R48" i="19"/>
  <c r="R47" i="19"/>
  <c r="R45" i="19"/>
  <c r="R44" i="19"/>
  <c r="R43" i="19"/>
  <c r="R42" i="19"/>
  <c r="R63" i="19" s="1"/>
  <c r="R40" i="19"/>
  <c r="R39" i="19"/>
  <c r="R38" i="19"/>
  <c r="R37" i="19"/>
  <c r="R36" i="19"/>
  <c r="R35" i="19"/>
  <c r="R34" i="19"/>
  <c r="R33" i="19"/>
  <c r="R32" i="19"/>
  <c r="R31" i="19"/>
  <c r="R30" i="19"/>
  <c r="R29" i="19"/>
  <c r="R28" i="19"/>
  <c r="R27" i="19"/>
  <c r="R26" i="19"/>
  <c r="R25" i="19"/>
  <c r="R24" i="19"/>
  <c r="R23" i="19"/>
  <c r="R22" i="19"/>
  <c r="R21" i="19"/>
  <c r="R20" i="19"/>
  <c r="R19" i="19"/>
  <c r="R18" i="19"/>
  <c r="R41" i="19" s="1"/>
  <c r="S106" i="19"/>
  <c r="S105" i="19"/>
  <c r="S113" i="19" s="1"/>
  <c r="S104" i="19"/>
  <c r="S103" i="19"/>
  <c r="S101" i="19"/>
  <c r="S100" i="19"/>
  <c r="S98" i="19"/>
  <c r="S97" i="19"/>
  <c r="S96" i="19"/>
  <c r="S95" i="19"/>
  <c r="S94" i="19"/>
  <c r="S93" i="19"/>
  <c r="S92" i="19"/>
  <c r="S91" i="19"/>
  <c r="S90" i="19"/>
  <c r="S108" i="19" s="1"/>
  <c r="S88" i="19"/>
  <c r="S87" i="19"/>
  <c r="S86" i="19"/>
  <c r="S85" i="19"/>
  <c r="S84" i="19"/>
  <c r="S83" i="19"/>
  <c r="S82" i="19"/>
  <c r="S81" i="19"/>
  <c r="S80" i="19"/>
  <c r="S79" i="19"/>
  <c r="S78" i="19"/>
  <c r="S77" i="19"/>
  <c r="S89" i="19" s="1"/>
  <c r="S75" i="19"/>
  <c r="S74" i="19"/>
  <c r="S73" i="19"/>
  <c r="S72" i="19"/>
  <c r="S71" i="19"/>
  <c r="S70" i="19"/>
  <c r="S69" i="19"/>
  <c r="S68" i="19"/>
  <c r="S67" i="19"/>
  <c r="S66" i="19"/>
  <c r="S65" i="19"/>
  <c r="S64" i="19"/>
  <c r="S62" i="19"/>
  <c r="S61" i="19"/>
  <c r="S60" i="19"/>
  <c r="S59" i="19"/>
  <c r="S58" i="19"/>
  <c r="S57" i="19"/>
  <c r="S56" i="19"/>
  <c r="S55" i="19"/>
  <c r="S54" i="19"/>
  <c r="S53" i="19"/>
  <c r="S52" i="19"/>
  <c r="S51" i="19"/>
  <c r="S50" i="19"/>
  <c r="S49" i="19"/>
  <c r="S48" i="19"/>
  <c r="S47" i="19"/>
  <c r="S45" i="19"/>
  <c r="S44" i="19"/>
  <c r="S43" i="19"/>
  <c r="S42" i="19"/>
  <c r="S63" i="19" s="1"/>
  <c r="S40" i="19"/>
  <c r="S39" i="19"/>
  <c r="S38" i="19"/>
  <c r="S37" i="19"/>
  <c r="S36" i="19"/>
  <c r="S35" i="19"/>
  <c r="S34" i="19"/>
  <c r="S33" i="19"/>
  <c r="S32" i="19"/>
  <c r="S31" i="19"/>
  <c r="S30" i="19"/>
  <c r="S29" i="19"/>
  <c r="S28" i="19"/>
  <c r="S27" i="19"/>
  <c r="S26" i="19"/>
  <c r="S25" i="19"/>
  <c r="S24" i="19"/>
  <c r="S23" i="19"/>
  <c r="S22" i="19"/>
  <c r="S21" i="19"/>
  <c r="S20" i="19"/>
  <c r="S19" i="19"/>
  <c r="S18" i="19"/>
  <c r="S41" i="19" s="1"/>
  <c r="T106" i="19"/>
  <c r="T105" i="19"/>
  <c r="T113" i="19" s="1"/>
  <c r="T104" i="19"/>
  <c r="T103" i="19"/>
  <c r="T101" i="19"/>
  <c r="T100" i="19"/>
  <c r="T98" i="19"/>
  <c r="T97" i="19"/>
  <c r="T96" i="19"/>
  <c r="T95" i="19"/>
  <c r="T94" i="19"/>
  <c r="T93" i="19"/>
  <c r="T92" i="19"/>
  <c r="T91" i="19"/>
  <c r="T90" i="19"/>
  <c r="T108" i="19" s="1"/>
  <c r="T88" i="19"/>
  <c r="T87" i="19"/>
  <c r="T86" i="19"/>
  <c r="T85" i="19"/>
  <c r="T84" i="19"/>
  <c r="T83" i="19"/>
  <c r="T82" i="19"/>
  <c r="T81" i="19"/>
  <c r="T80" i="19"/>
  <c r="T79" i="19"/>
  <c r="T78" i="19"/>
  <c r="T77" i="19"/>
  <c r="T89" i="19" s="1"/>
  <c r="T75" i="19"/>
  <c r="T74" i="19"/>
  <c r="T73" i="19"/>
  <c r="T72" i="19"/>
  <c r="T71" i="19"/>
  <c r="T70" i="19"/>
  <c r="T69" i="19"/>
  <c r="T68" i="19"/>
  <c r="T67" i="19"/>
  <c r="T66" i="19"/>
  <c r="T65" i="19"/>
  <c r="T64" i="19"/>
  <c r="T62" i="19"/>
  <c r="T61" i="19"/>
  <c r="T60" i="19"/>
  <c r="T59" i="19"/>
  <c r="T58" i="19"/>
  <c r="T57" i="19"/>
  <c r="T56" i="19"/>
  <c r="T55" i="19"/>
  <c r="T54" i="19"/>
  <c r="T53" i="19"/>
  <c r="T52" i="19"/>
  <c r="T51" i="19"/>
  <c r="T50" i="19"/>
  <c r="T49" i="19"/>
  <c r="T48" i="19"/>
  <c r="T47" i="19"/>
  <c r="T45" i="19"/>
  <c r="T44" i="19"/>
  <c r="T43" i="19"/>
  <c r="T42" i="19"/>
  <c r="T63" i="19" s="1"/>
  <c r="T40" i="19"/>
  <c r="T39" i="19"/>
  <c r="T38" i="19"/>
  <c r="T37" i="19"/>
  <c r="T36" i="19"/>
  <c r="T35" i="19"/>
  <c r="T34" i="19"/>
  <c r="T33" i="19"/>
  <c r="T32" i="19"/>
  <c r="T31" i="19"/>
  <c r="T30" i="19"/>
  <c r="T29" i="19"/>
  <c r="T28" i="19"/>
  <c r="T27" i="19"/>
  <c r="T26" i="19"/>
  <c r="T25" i="19"/>
  <c r="T24" i="19"/>
  <c r="T23" i="19"/>
  <c r="T22" i="19"/>
  <c r="T21" i="19"/>
  <c r="T20" i="19"/>
  <c r="T19" i="19"/>
  <c r="T18" i="19"/>
  <c r="T41" i="19" s="1"/>
  <c r="U106" i="19"/>
  <c r="U105" i="19"/>
  <c r="U113" i="19" s="1"/>
  <c r="U104" i="19"/>
  <c r="U103" i="19"/>
  <c r="U101" i="19"/>
  <c r="U100" i="19"/>
  <c r="U98" i="19"/>
  <c r="U97" i="19"/>
  <c r="U96" i="19"/>
  <c r="U95" i="19"/>
  <c r="U94" i="19"/>
  <c r="U93" i="19"/>
  <c r="U92" i="19"/>
  <c r="U91" i="19"/>
  <c r="U90" i="19"/>
  <c r="U108" i="19" s="1"/>
  <c r="U88" i="19"/>
  <c r="U87" i="19"/>
  <c r="U86" i="19"/>
  <c r="U85" i="19"/>
  <c r="U84" i="19"/>
  <c r="U83" i="19"/>
  <c r="U82" i="19"/>
  <c r="U81" i="19"/>
  <c r="U80" i="19"/>
  <c r="U79" i="19"/>
  <c r="U78" i="19"/>
  <c r="U77" i="19"/>
  <c r="U89" i="19" s="1"/>
  <c r="U75" i="19"/>
  <c r="U74" i="19"/>
  <c r="U73" i="19"/>
  <c r="U72" i="19"/>
  <c r="U71" i="19"/>
  <c r="U70" i="19"/>
  <c r="U69" i="19"/>
  <c r="U68" i="19"/>
  <c r="U67" i="19"/>
  <c r="U66" i="19"/>
  <c r="U65" i="19"/>
  <c r="U64" i="19"/>
  <c r="U62" i="19"/>
  <c r="U61" i="19"/>
  <c r="U60" i="19"/>
  <c r="U59" i="19"/>
  <c r="U58" i="19"/>
  <c r="U57" i="19"/>
  <c r="U56" i="19"/>
  <c r="U55" i="19"/>
  <c r="U54" i="19"/>
  <c r="U53" i="19"/>
  <c r="U52" i="19"/>
  <c r="U51" i="19"/>
  <c r="U50" i="19"/>
  <c r="U49" i="19"/>
  <c r="U48" i="19"/>
  <c r="U47" i="19"/>
  <c r="U45" i="19"/>
  <c r="U44" i="19"/>
  <c r="U43" i="19"/>
  <c r="U42" i="19"/>
  <c r="U63" i="19" s="1"/>
  <c r="U40" i="19"/>
  <c r="U39" i="19"/>
  <c r="U38" i="19"/>
  <c r="U37" i="19"/>
  <c r="U36" i="19"/>
  <c r="U35" i="19"/>
  <c r="U34" i="19"/>
  <c r="U33" i="19"/>
  <c r="U32" i="19"/>
  <c r="U31" i="19"/>
  <c r="U30" i="19"/>
  <c r="U29" i="19"/>
  <c r="U28" i="19"/>
  <c r="U27" i="19"/>
  <c r="U26" i="19"/>
  <c r="U25" i="19"/>
  <c r="U24" i="19"/>
  <c r="U23" i="19"/>
  <c r="U22" i="19"/>
  <c r="U21" i="19"/>
  <c r="U20" i="19"/>
  <c r="U19" i="19"/>
  <c r="U18" i="19"/>
  <c r="U41" i="19" s="1"/>
  <c r="V106" i="19"/>
  <c r="V105" i="19"/>
  <c r="V113" i="19" s="1"/>
  <c r="V104" i="19"/>
  <c r="V103" i="19"/>
  <c r="V101" i="19"/>
  <c r="V100" i="19"/>
  <c r="V98" i="19"/>
  <c r="V97" i="19"/>
  <c r="V96" i="19"/>
  <c r="V95" i="19"/>
  <c r="V94" i="19"/>
  <c r="V93" i="19"/>
  <c r="V92" i="19"/>
  <c r="V91" i="19"/>
  <c r="V90" i="19"/>
  <c r="V108" i="19" s="1"/>
  <c r="V88" i="19"/>
  <c r="V87" i="19"/>
  <c r="V86" i="19"/>
  <c r="V85" i="19"/>
  <c r="V84" i="19"/>
  <c r="V83" i="19"/>
  <c r="V82" i="19"/>
  <c r="V81" i="19"/>
  <c r="V80" i="19"/>
  <c r="V79" i="19"/>
  <c r="V78" i="19"/>
  <c r="V77" i="19"/>
  <c r="V89" i="19" s="1"/>
  <c r="V75" i="19"/>
  <c r="V74" i="19"/>
  <c r="V73" i="19"/>
  <c r="V72" i="19"/>
  <c r="V71" i="19"/>
  <c r="V70" i="19"/>
  <c r="V69" i="19"/>
  <c r="V68" i="19"/>
  <c r="V67" i="19"/>
  <c r="V66" i="19"/>
  <c r="V65" i="19"/>
  <c r="V64" i="19"/>
  <c r="V62" i="19"/>
  <c r="V61" i="19"/>
  <c r="V60" i="19"/>
  <c r="V59" i="19"/>
  <c r="V58" i="19"/>
  <c r="V57" i="19"/>
  <c r="V56" i="19"/>
  <c r="V55" i="19"/>
  <c r="V54" i="19"/>
  <c r="V53" i="19"/>
  <c r="V52" i="19"/>
  <c r="V51" i="19"/>
  <c r="V50" i="19"/>
  <c r="V49" i="19"/>
  <c r="V48" i="19"/>
  <c r="V47" i="19"/>
  <c r="V45" i="19"/>
  <c r="V44" i="19"/>
  <c r="V43" i="19"/>
  <c r="V42" i="19"/>
  <c r="V63" i="19" s="1"/>
  <c r="V40" i="19"/>
  <c r="V39" i="19"/>
  <c r="V38" i="19"/>
  <c r="V37" i="19"/>
  <c r="V36" i="19"/>
  <c r="V35" i="19"/>
  <c r="V34" i="19"/>
  <c r="V33" i="19"/>
  <c r="V32" i="19"/>
  <c r="V31" i="19"/>
  <c r="V30" i="19"/>
  <c r="V29" i="19"/>
  <c r="V28" i="19"/>
  <c r="V27" i="19"/>
  <c r="V26" i="19"/>
  <c r="V25" i="19"/>
  <c r="V24" i="19"/>
  <c r="V23" i="19"/>
  <c r="V22" i="19"/>
  <c r="V21" i="19"/>
  <c r="V20" i="19"/>
  <c r="V19" i="19"/>
  <c r="V18" i="19"/>
  <c r="V41" i="19" s="1"/>
  <c r="V76" i="19"/>
  <c r="V109" i="19" s="1"/>
  <c r="U76" i="19"/>
  <c r="U109" i="19" s="1"/>
  <c r="T76" i="19"/>
  <c r="T109" i="19" s="1"/>
  <c r="S76" i="19"/>
  <c r="S109" i="19" s="1"/>
  <c r="R76" i="19"/>
  <c r="R109" i="19" s="1"/>
  <c r="K7" i="5"/>
  <c r="K6" i="5"/>
  <c r="O74" i="20" l="1"/>
  <c r="P61" i="20"/>
  <c r="O61" i="20"/>
  <c r="O87" i="20"/>
  <c r="P87" i="20"/>
  <c r="O42" i="20"/>
  <c r="V113" i="20"/>
  <c r="U113" i="20"/>
  <c r="P113" i="20"/>
  <c r="P74" i="20"/>
  <c r="S61" i="20"/>
  <c r="U87" i="20"/>
  <c r="U42" i="20"/>
  <c r="V61" i="20"/>
  <c r="S87" i="20"/>
  <c r="S42" i="20"/>
  <c r="T61" i="20"/>
  <c r="Q87" i="20"/>
  <c r="Q42" i="20"/>
  <c r="V87" i="20"/>
  <c r="R61" i="20"/>
  <c r="Q74" i="20"/>
  <c r="V42" i="20"/>
  <c r="T87" i="20"/>
  <c r="P42" i="20"/>
  <c r="Q61" i="20"/>
  <c r="T42" i="20"/>
  <c r="U61" i="20"/>
  <c r="R87" i="20"/>
  <c r="R42" i="20"/>
  <c r="N118" i="19"/>
  <c r="C128" i="19"/>
  <c r="C129" i="19" s="1"/>
  <c r="R112" i="19"/>
  <c r="S112" i="19"/>
  <c r="T112" i="19"/>
  <c r="U112" i="19"/>
  <c r="V112" i="19"/>
  <c r="Q109" i="19"/>
  <c r="P109" i="19"/>
  <c r="O109" i="19"/>
  <c r="M7" i="5"/>
  <c r="M6" i="5"/>
  <c r="Q11" i="20" l="1"/>
  <c r="O112" i="19"/>
  <c r="P112" i="19"/>
  <c r="Q112" i="19"/>
  <c r="N115" i="19"/>
  <c r="V115" i="19"/>
  <c r="V116" i="19" s="1"/>
  <c r="U115" i="19"/>
  <c r="U116" i="19" s="1"/>
  <c r="T115" i="19"/>
  <c r="T116" i="19" s="1"/>
  <c r="S115" i="19"/>
  <c r="S116" i="19" s="1"/>
  <c r="R115" i="19"/>
  <c r="R116" i="19" s="1"/>
  <c r="R117" i="19" l="1"/>
  <c r="R118" i="19" s="1"/>
  <c r="S117" i="19"/>
  <c r="S118" i="19" s="1"/>
  <c r="T117" i="19"/>
  <c r="T118" i="19" s="1"/>
  <c r="U117" i="19"/>
  <c r="U118" i="19" s="1"/>
  <c r="V117" i="19"/>
  <c r="V118" i="19" s="1"/>
  <c r="Q115" i="19"/>
  <c r="Q116" i="19" s="1"/>
  <c r="P115" i="19"/>
  <c r="P116" i="19" s="1"/>
  <c r="O115" i="19"/>
  <c r="O116" i="19" s="1"/>
  <c r="O117" i="19" l="1"/>
  <c r="O118" i="19" s="1"/>
  <c r="P117" i="19"/>
  <c r="P118" i="19" s="1"/>
  <c r="Q117" i="19"/>
  <c r="Q118" i="19" s="1"/>
  <c r="K24" i="4" l="1"/>
  <c r="K25" i="4" s="1"/>
  <c r="F12" i="12"/>
  <c r="F16" i="12"/>
  <c r="F15" i="12"/>
  <c r="F13" i="12"/>
  <c r="F28" i="12" s="1"/>
  <c r="N110" i="20" l="1"/>
  <c r="N113" i="20"/>
  <c r="N104" i="20"/>
  <c r="O98" i="20"/>
  <c r="N111" i="20" l="1"/>
  <c r="N105" i="20"/>
  <c r="N116" i="20" s="1"/>
  <c r="O113" i="20"/>
  <c r="R98" i="20"/>
  <c r="R113" i="20" s="1"/>
  <c r="O110" i="20"/>
  <c r="S98" i="20"/>
  <c r="O104" i="20"/>
  <c r="T98" i="20"/>
  <c r="Q98" i="20"/>
  <c r="O105" i="20" l="1"/>
  <c r="O116" i="20" s="1"/>
  <c r="N107" i="20"/>
  <c r="R110" i="20"/>
  <c r="T110" i="20"/>
  <c r="T113" i="20"/>
  <c r="Q110" i="20"/>
  <c r="Q113" i="20"/>
  <c r="S104" i="20"/>
  <c r="S111" i="20" s="1"/>
  <c r="T104" i="20"/>
  <c r="T111" i="20" s="1"/>
  <c r="R104" i="20"/>
  <c r="O111" i="20"/>
  <c r="Q104" i="20"/>
  <c r="Q111" i="20" s="1"/>
  <c r="S113" i="20"/>
  <c r="S110" i="20"/>
  <c r="P104" i="20"/>
  <c r="O106" i="20" l="1"/>
  <c r="P106" i="20" s="1"/>
  <c r="R105" i="20"/>
  <c r="R116" i="20" s="1"/>
  <c r="Q105" i="20"/>
  <c r="Q116" i="20" s="1"/>
  <c r="P105" i="20"/>
  <c r="P116" i="20" s="1"/>
  <c r="V104" i="20"/>
  <c r="U104" i="20"/>
  <c r="P111" i="20"/>
  <c r="R111" i="20"/>
  <c r="U111" i="20" l="1"/>
  <c r="V111" i="20"/>
  <c r="N108" i="20"/>
  <c r="N115" i="20" s="1"/>
  <c r="N117" i="20" s="1"/>
  <c r="C127" i="20" l="1"/>
  <c r="C128" i="20" s="1"/>
  <c r="U105" i="20"/>
  <c r="U116" i="20" s="1"/>
  <c r="V105" i="20"/>
  <c r="V116" i="20" s="1"/>
  <c r="T105" i="20"/>
  <c r="T116" i="20" s="1"/>
  <c r="S105" i="20"/>
  <c r="S116" i="20" s="1"/>
  <c r="B10" i="20" l="1"/>
  <c r="B11" i="20"/>
  <c r="R106" i="20"/>
  <c r="R107" i="20" s="1"/>
  <c r="R108" i="20" s="1"/>
  <c r="R115" i="20" s="1"/>
  <c r="R117" i="20" s="1"/>
  <c r="O107" i="20"/>
  <c r="O108" i="20" s="1"/>
  <c r="O115" i="20" s="1"/>
  <c r="O117" i="20" s="1"/>
  <c r="T106" i="20"/>
  <c r="T107" i="20" s="1"/>
  <c r="T108" i="20" s="1"/>
  <c r="T115" i="20" s="1"/>
  <c r="S106" i="20"/>
  <c r="S107" i="20" s="1"/>
  <c r="S108" i="20" s="1"/>
  <c r="S115" i="20" s="1"/>
  <c r="Q106" i="20"/>
  <c r="Q114" i="20" s="1"/>
  <c r="V106" i="20"/>
  <c r="P114" i="20"/>
  <c r="O114" i="20"/>
  <c r="Q107" i="20" l="1"/>
  <c r="Q108" i="20" s="1"/>
  <c r="Q115" i="20" s="1"/>
  <c r="Q117" i="20" s="1"/>
  <c r="T114" i="20"/>
  <c r="R114" i="20"/>
  <c r="P107" i="20"/>
  <c r="P108" i="20" s="1"/>
  <c r="P115" i="20" s="1"/>
  <c r="S114" i="20"/>
  <c r="S117" i="20"/>
  <c r="T117" i="20"/>
  <c r="V107" i="20"/>
  <c r="V108" i="20" s="1"/>
  <c r="V115" i="20" s="1"/>
  <c r="V114" i="20"/>
  <c r="U106" i="20"/>
  <c r="P117" i="20" l="1"/>
  <c r="U107" i="20"/>
  <c r="U108" i="20" s="1"/>
  <c r="U115" i="20" s="1"/>
  <c r="U114" i="20"/>
  <c r="V117" i="20"/>
  <c r="U117"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tc={337A748E-83C9-461C-82C6-BACA45219769}</author>
    <author>UNDP</author>
    <author>tc={87D378F2-F12E-499A-B73D-EAEF28E2D049}</author>
    <author>tc={4B9461A4-B952-46D2-8506-4C6A01B30FDD}</author>
  </authors>
  <commentList>
    <comment ref="B6" authorId="0" shapeId="0" xr:uid="{337A748E-83C9-461C-82C6-BACA45219769}">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@Thomas, kindly requesting if the signed LOA with these partners are uploaded in the same folder as AWP</t>
      </text>
    </comment>
    <comment ref="H16" authorId="1" shapeId="0" xr:uid="{E596431C-BD8F-4109-AA4A-232693640C41}">
      <text>
        <r>
          <rPr>
            <sz val="9"/>
            <color indexed="81"/>
            <rFont val="Tahoma"/>
            <family val="2"/>
          </rPr>
          <t xml:space="preserve">Enter the name and the code of the responsible party assigned to conduct the transactions for the implementation of the activity. </t>
        </r>
      </text>
    </comment>
    <comment ref="L17" authorId="1" shapeId="0" xr:uid="{49FC02AF-C7BB-420D-AD6F-E8AB56AFD9C0}">
      <text>
        <r>
          <rPr>
            <sz val="9"/>
            <color indexed="81"/>
            <rFont val="Tahoma"/>
            <family val="2"/>
          </rPr>
          <t>Refer to the budget code tab for a list of UNDP budget codes.</t>
        </r>
      </text>
    </comment>
    <comment ref="N98" authorId="2" shapeId="0" xr:uid="{87D378F2-F12E-499A-B73D-EAEF28E2D049}">
      <text>
        <t>[Threaded comment]
Your version of Excel allows you to read this threaded comment; however, any edits to it will get removed if the file is opened in a newer version of Excel. Learn more: https://go.microsoft.com/fwlink/?linkid=870924
Comment:
    1% comms</t>
      </text>
    </comment>
    <comment ref="A111" authorId="3" shapeId="0" xr:uid="{4B9461A4-B952-46D2-8506-4C6A01B30FDD}">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@Thomas Gregory are these cost for monitoring only?</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UNDP</author>
  </authors>
  <commentList>
    <comment ref="C9" authorId="0" shapeId="0" xr:uid="{C9DBF3A3-87B6-49B7-A51D-F377C5BE1030}">
      <text>
        <r>
          <rPr>
            <sz val="9"/>
            <color indexed="81"/>
            <rFont val="Tahoma"/>
            <family val="2"/>
          </rPr>
          <t>Provide a list of observations made by latest HACT micro-assessments and assurance activites</t>
        </r>
      </text>
    </comment>
    <comment ref="D9" authorId="0" shapeId="0" xr:uid="{7065C61D-9A1F-434C-ADD4-867382EAD3B0}">
      <text>
        <r>
          <rPr>
            <sz val="8.5"/>
            <rFont val="MS Sans Serif"/>
          </rPr>
          <t>List the remedial actions agreed between UNDP and the partner to address the observations</t>
        </r>
      </text>
    </comment>
    <comment ref="E9" authorId="0" shapeId="0" xr:uid="{E26EE8E3-0FA1-400B-91E4-C79E7B2E76C8}">
      <text>
        <r>
          <rPr>
            <sz val="9"/>
            <color indexed="81"/>
            <rFont val="Tahoma"/>
            <family val="2"/>
          </rPr>
          <t>Provide the estimated completion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UNDP</author>
  </authors>
  <commentList>
    <comment ref="H16" authorId="0" shapeId="0" xr:uid="{2CEFC7CB-4FBA-4D55-9EFD-0B6FC05195B5}">
      <text>
        <r>
          <rPr>
            <sz val="9"/>
            <color indexed="81"/>
            <rFont val="Tahoma"/>
            <family val="2"/>
          </rPr>
          <t xml:space="preserve">Enter the name and the code of the responsible party assigned to conduct the transactions for the implementation of the activity. </t>
        </r>
      </text>
    </comment>
    <comment ref="L17" authorId="0" shapeId="0" xr:uid="{FC692F01-144C-4E49-B728-5041A3192AE9}">
      <text>
        <r>
          <rPr>
            <sz val="9"/>
            <color indexed="81"/>
            <rFont val="Tahoma"/>
            <family val="2"/>
          </rPr>
          <t>Refer to the budget code tab for a list of UNDP budget codes.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UNDP</author>
    <author>Marta Lanzoni</author>
  </authors>
  <commentList>
    <comment ref="A14" authorId="0" shapeId="0" xr:uid="{78BFEB53-1449-4AF6-B433-2C9432DFA499}">
      <text>
        <r>
          <rPr>
            <sz val="9"/>
            <color indexed="81"/>
            <rFont val="Tahoma"/>
            <family val="2"/>
          </rPr>
          <t>As per project document</t>
        </r>
      </text>
    </comment>
    <comment ref="E14" authorId="1" shapeId="0" xr:uid="{38CFF5F0-703D-4873-A278-5EE65A2984F9}">
      <text>
        <r>
          <rPr>
            <sz val="8.5"/>
            <rFont val="MS Sans Serif"/>
          </rPr>
          <t>Provide Q targets, as applicable.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UNDP</author>
  </authors>
  <commentList>
    <comment ref="E4" authorId="0" shapeId="0" xr:uid="{9CC7E0DA-8F49-4317-B0C3-837D291C71EF}">
      <text>
        <r>
          <rPr>
            <sz val="9"/>
            <color indexed="81"/>
            <rFont val="Tahoma"/>
            <family val="2"/>
          </rPr>
          <t>Ensure this budget is aligned to the AWP budget.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tc={D4F414D1-3175-4A83-B9DC-96C2ED9E847D}</author>
  </authors>
  <commentList>
    <comment ref="A18" authorId="0" shapeId="0" xr:uid="{D4F414D1-3175-4A83-B9DC-96C2ED9E847D}">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@Thomas Gregory can you please populate project board dates for 2025?</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Santi</author>
    <author>tc={826CAB59-C5F6-4C5C-A774-38C99DC4B513}</author>
  </authors>
  <commentList>
    <comment ref="H8" authorId="0" shapeId="0" xr:uid="{378C2E10-8F47-4DD1-BAEF-29C7B4F57CE4}">
      <text>
        <r>
          <rPr>
            <sz val="9"/>
            <color indexed="81"/>
            <rFont val="Tahoma"/>
            <family val="2"/>
          </rPr>
          <t>Eg: unit, day, month, etc.</t>
        </r>
      </text>
    </comment>
    <comment ref="O8" authorId="0" shapeId="0" xr:uid="{1EF928DF-8E9B-457F-A5F7-08E07A96C9C4}">
      <text>
        <r>
          <rPr>
            <sz val="9"/>
            <color indexed="81"/>
            <rFont val="Tahoma"/>
            <family val="2"/>
          </rPr>
          <t>Use format "10-Apr-2014"
Leave blank if procurement is for goods</t>
        </r>
      </text>
    </comment>
    <comment ref="Q11" authorId="1" shapeId="0" xr:uid="{826CAB59-C5F6-4C5C-A774-38C99DC4B513}">
      <text>
        <t xml:space="preserve">[Threaded comment]
Your version of Excel allows you to read this threaded comment; however, any edits to it will get removed if the file is opened in a newer version of Excel. Learn more: https://go.microsoft.com/fwlink/?linkid=870924
Comment:
    edited Type of procurement and no further comment </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Marta Lanzoni</author>
  </authors>
  <commentList>
    <comment ref="E5" authorId="0" shapeId="0" xr:uid="{013C4B19-7CDC-4F72-A2FE-BA9669F59F89}">
      <text>
        <r>
          <rPr>
            <sz val="8.5"/>
            <rFont val="MS Sans Serif"/>
          </rPr>
          <t xml:space="preserve">Indicate if the recruitment is competitive, from a roster or special measures.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UNDP</author>
  </authors>
  <commentList>
    <comment ref="F3" authorId="0" shapeId="0" xr:uid="{3FD2931D-D30F-4496-B7EF-BBEC00B28253}">
      <text>
        <r>
          <rPr>
            <sz val="9"/>
            <color indexed="81"/>
            <rFont val="Tahoma"/>
            <family val="2"/>
          </rPr>
          <t>Ensure communications costs are included in the AWP.</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tc={BFDA0C30-507E-4B9D-A470-DA63A6E35A7E}</author>
  </authors>
  <commentList>
    <comment ref="D10" authorId="0" shapeId="0" xr:uid="{BFDA0C30-507E-4B9D-A470-DA63A6E35A7E}">
      <text>
        <t>[Threaded comment]
Your version of Excel allows you to read this threaded comment; however, any edits to it will get removed if the file is opened in a newer version of Excel. Learn more: https://go.microsoft.com/fwlink/?linkid=870924
Comment:
    Reviewed</t>
      </text>
    </comment>
  </commentList>
</comments>
</file>

<file path=xl/sharedStrings.xml><?xml version="1.0" encoding="utf-8"?>
<sst xmlns="http://schemas.openxmlformats.org/spreadsheetml/2006/main" count="1743" uniqueCount="1035">
  <si>
    <t xml:space="preserve">Quantum Project ID: </t>
  </si>
  <si>
    <t>01003411</t>
  </si>
  <si>
    <t>2025 Annual Work Plan (AWP)</t>
  </si>
  <si>
    <t>Project Title:</t>
  </si>
  <si>
    <t>Pacific Parliamentary Effectiveness Initiative – Phase 3 (PPEI 3)</t>
  </si>
  <si>
    <t>Country:</t>
  </si>
  <si>
    <t>Fiji, Solomon Islands, Vanuatu, Tonga, Niue, Cook Islands</t>
  </si>
  <si>
    <t>Implementation Modality (NIM, DIM, NGO-Execution)</t>
  </si>
  <si>
    <t>DIM</t>
  </si>
  <si>
    <t>Implementing Partner:</t>
  </si>
  <si>
    <t>UNDP</t>
  </si>
  <si>
    <t>Responsible Parties:</t>
  </si>
  <si>
    <t>IPU, PDF, PIANGO</t>
  </si>
  <si>
    <t>Country Office Support to NIM ?(Y/N)</t>
  </si>
  <si>
    <t>N</t>
  </si>
  <si>
    <t xml:space="preserve">Project start and end date: </t>
  </si>
  <si>
    <t>Project end date</t>
  </si>
  <si>
    <t xml:space="preserve">AWP 2025 Budget: </t>
  </si>
  <si>
    <t xml:space="preserve">COBP 2025 Budget: </t>
  </si>
  <si>
    <t xml:space="preserve">Available resources as of AWP submission: </t>
  </si>
  <si>
    <t xml:space="preserve">Donor 1, Donor 2 etc </t>
  </si>
  <si>
    <t>NZ MFAT</t>
  </si>
  <si>
    <t xml:space="preserve">Regular Resources/TRAC: </t>
  </si>
  <si>
    <t>N/A</t>
  </si>
  <si>
    <t xml:space="preserve">In kind contribution: </t>
  </si>
  <si>
    <t>PROJECT  OUTPUTS</t>
  </si>
  <si>
    <t>Main Activity 
(from Prodoc)</t>
  </si>
  <si>
    <t xml:space="preserve"> Sub-actions</t>
  </si>
  <si>
    <t>Timeframe</t>
  </si>
  <si>
    <t>Responsible Party
[Name and code]</t>
  </si>
  <si>
    <r>
      <t>Cash trasfer modality
(</t>
    </r>
    <r>
      <rPr>
        <b/>
        <i/>
        <sz val="10"/>
        <color rgb="FF003366"/>
        <rFont val="Calibri"/>
        <family val="2"/>
        <scheme val="minor"/>
      </rPr>
      <t>choose either DCT/reimbursement/direct payments</t>
    </r>
    <r>
      <rPr>
        <b/>
        <sz val="12"/>
        <color indexed="56"/>
        <rFont val="Calibri"/>
        <family val="2"/>
        <scheme val="minor"/>
      </rPr>
      <t>)</t>
    </r>
  </si>
  <si>
    <t>Planned Budget</t>
  </si>
  <si>
    <t>Not to be included in Quantum</t>
  </si>
  <si>
    <t>Q1</t>
  </si>
  <si>
    <t>Q2</t>
  </si>
  <si>
    <t>Q3</t>
  </si>
  <si>
    <t>Q4</t>
  </si>
  <si>
    <t>Fund Code</t>
  </si>
  <si>
    <t>Donor</t>
  </si>
  <si>
    <t>Budget Code</t>
  </si>
  <si>
    <t>Budget Description</t>
  </si>
  <si>
    <t>Total Amount (USD) [unit cost * quantity]</t>
  </si>
  <si>
    <t>Fiji MCO</t>
  </si>
  <si>
    <t>Samoa MCO</t>
  </si>
  <si>
    <t>Tonga</t>
  </si>
  <si>
    <t>Vanuatu</t>
  </si>
  <si>
    <t>Solomon Islands</t>
  </si>
  <si>
    <t>Kiribati</t>
  </si>
  <si>
    <t>Cook Islands</t>
  </si>
  <si>
    <t>Niue</t>
  </si>
  <si>
    <t>Output 1: Parliamentary committees and plenaries operate with improved procedures and practice in law-making, gender responsive budgeting, and oversight</t>
  </si>
  <si>
    <t>1.1 Support parliamentary procedure reform and legislative excutive relations</t>
  </si>
  <si>
    <t xml:space="preserve">1.1.1 Engage a Procedural adviser to reveiw and advise on Standing Orders reforms / Procedural Guide for MPs.                                                                                                           1.1.2 Facilitate peer reveiw, curriculum development and publication of procedural tools.                                                              1.1.3 Create parliamentary &amp; expert working group on autonomy and legislative - executive relations with Technical support from IPU.                                                                                                            </t>
  </si>
  <si>
    <t>UNDP 001981</t>
  </si>
  <si>
    <t xml:space="preserve">MFAT </t>
  </si>
  <si>
    <t xml:space="preserve">Indicator 1.1: Percentage Increase in the number of oversight meetings conducted by parliament committees in the 6 countries </t>
  </si>
  <si>
    <t>Baseline 1.1:</t>
  </si>
  <si>
    <t>Annual Target 1.1: 50%</t>
  </si>
  <si>
    <t>IPU</t>
  </si>
  <si>
    <t>DCT</t>
  </si>
  <si>
    <t>Indicator 1.2: Percentage increase in the number of resident and non-resident citizens participating either directly or through Social Media in oversight inquiries featuring public consultation in each of the 6 Parliament</t>
  </si>
  <si>
    <t>1.2 Strengthen committee systems and practices and support inquiry process</t>
  </si>
  <si>
    <t>Baseline 1.2:</t>
  </si>
  <si>
    <t>Annual Target 1.2: 30%</t>
  </si>
  <si>
    <t>1.3  Support parliamentary budget reveiw and oversight through the FBO</t>
  </si>
  <si>
    <t>1.3.1  Facilitate FBO missions for focus parliaments.                                                                  1.3.2 Undertake FBO consolidation and benchmarking exercise.</t>
  </si>
  <si>
    <t>Baseline 1.2: 0</t>
  </si>
  <si>
    <t>Targget 1.2- 30%</t>
  </si>
  <si>
    <t xml:space="preserve">1.4 Support parliamentary diplomacy and regional integration </t>
  </si>
  <si>
    <t xml:space="preserve">1.4.1 Focus parliaments attend annual Pacific Islands parliamentary forum.  </t>
  </si>
  <si>
    <t>Sub-Total for Output 1</t>
  </si>
  <si>
    <t xml:space="preserve">Output 2 Parliaments use scarce resources more effectively, providing the required knowledge and services to their MPs and parliamentary bodies. 
</t>
  </si>
  <si>
    <t xml:space="preserve">2.1 Support strategic planning and results-based management processes from improved service delivery </t>
  </si>
  <si>
    <t>2.1.1 Provide technical advice, formulation and reveiw - for strategic planning and institutional change initiatives.                                                           2.1.2 Business continuity for Pacific Legislatures - workshop</t>
  </si>
  <si>
    <t>Indicator 2.1:Percentage of Parliamentary Staff and MPs trained locally and have shown improved capacities to carry out their responsibilities and  where such training was funded through national resources.</t>
  </si>
  <si>
    <t>Baseline 2.1: 0
Annual Target 2.1: 20%</t>
  </si>
  <si>
    <t>2.2 Support induction and MP professional development for core parliamentary duties</t>
  </si>
  <si>
    <t xml:space="preserve">2.2.1 Implement MPs induction training for focus parliaments - including pre and post induction workshops.                                            2.2.2 Undertake induction consolidation and curriculum development. </t>
  </si>
  <si>
    <t xml:space="preserve">2.3  Support sustainable training and capacity - buidling solutions serving MPs and staff </t>
  </si>
  <si>
    <t xml:space="preserve">2.3.1 Explore options with national institutions for parliamentary professional and institutional strengthening growth. </t>
  </si>
  <si>
    <t>RLA with University, civil service training institute or UNDP</t>
  </si>
  <si>
    <t>Indicator 2.2:-  % increase of citizens across all 6 jurisdictions who are able to digitally access documents from their Parliaments and are able to use it in meaningful manner</t>
  </si>
  <si>
    <t>2.4 Support the digitalization of parliaments</t>
  </si>
  <si>
    <t xml:space="preserve">2.4.1 Engage an ICT specialist to advice, review and assess ICT infrastracture and policy.               </t>
  </si>
  <si>
    <t>Baseline :-0</t>
  </si>
  <si>
    <t>Target:- 20%</t>
  </si>
  <si>
    <t>Sub-Total for Output 2</t>
  </si>
  <si>
    <t xml:space="preserve">Output 3. Women, and PWDs are better represented and able to exert political leadership through the parliament and its bodies. </t>
  </si>
  <si>
    <t xml:space="preserve">3.1 Support women MP advocacy, professional development and networking </t>
  </si>
  <si>
    <t xml:space="preserve">3.1.1 Facilitate annual women MPs regional meetings.                                                                          3.1.2 Technical advice for gender perspective intitiatives.                                                                       </t>
  </si>
  <si>
    <t>Indicator 3.1: Percentage of Women , Youth and PWD activists who have declared as election candidates and have received technical support  through the project (cumulative across all beneficiary parliaments)</t>
  </si>
  <si>
    <t>Baseline 3.1: 0</t>
  </si>
  <si>
    <t>Annual Target 3.1: 5</t>
  </si>
  <si>
    <t>Indicator 3.2:- No of actions taken on issues highlited in Parliment Related to Gender youth and PWD relaetd  issues</t>
  </si>
  <si>
    <t xml:space="preserve">3.2 Build the capacity of women and PWD activists and potential candidates </t>
  </si>
  <si>
    <t xml:space="preserve">3.2.1 Engage with sub-national women representatives and stakeholders.                                                      3.2.2 Facilitate mock Parliaments or a mock Committee inquiry. </t>
  </si>
  <si>
    <t>RP PIANGO</t>
  </si>
  <si>
    <t>Baseline 3.2:- 0</t>
  </si>
  <si>
    <t>RP PDF</t>
  </si>
  <si>
    <t>Reimbursement</t>
  </si>
  <si>
    <t>Target 3.2:- 50%</t>
  </si>
  <si>
    <t xml:space="preserve">Indicator 3.3:- Percentage increase in women, youth and PWD candidates successfully contesting  in local (municipal), provincial and national  elections  disaggregated by country. </t>
  </si>
  <si>
    <t>Baseline 3.3:- 0</t>
  </si>
  <si>
    <t>Target 3.3: 10%</t>
  </si>
  <si>
    <t>Sub-Total for Output 3</t>
  </si>
  <si>
    <t>Output 4: Parliaments better inform and engage the public, in particular youth and marginal groups and the wider public in their decision-making.</t>
  </si>
  <si>
    <t xml:space="preserve">4.1 Support parliaments' outreach, civic education and public information planning and activities, in particular to women, youth and PWD. </t>
  </si>
  <si>
    <t xml:space="preserve">4.1.1 Consolidate engagement initiatives and explore options for curriculum development.                                                               4.1.2 Assist focus parliaments to host Youth Parliament at national and/or sub-national level.                                                       </t>
  </si>
  <si>
    <t>Indicator 4.1:  Percentage of resident and non resident population reached through  outreach &amp; civic education initiatives supported by the project, disaggregated by country</t>
  </si>
  <si>
    <t>Baseline 4.1: 0</t>
  </si>
  <si>
    <t>Annual Target 4.1: 40%</t>
  </si>
  <si>
    <t xml:space="preserve">Indicator 4.2 Percentage of engaged beneficiary civil society organizations &amp; media organizations reporting improved/expanded relations with beneficiary parliaments as result of project interventions, disaggregated by country </t>
  </si>
  <si>
    <t xml:space="preserve">4.2 Support civil society's relations with parliaments and participation in parliamentary work </t>
  </si>
  <si>
    <t>4.2.1 Facilitate CSO - parliament dialogue for 4 focus parliaments.</t>
  </si>
  <si>
    <t>RP National CS networks</t>
  </si>
  <si>
    <t>Baseline 4.2:-0</t>
  </si>
  <si>
    <t>Target 4.2:- 50%</t>
  </si>
  <si>
    <t>4.3 Support media engagement with parliaments</t>
  </si>
  <si>
    <t>4.3.1 Develop handbook for media and press gallery guide.</t>
  </si>
  <si>
    <t>UNDP 001980</t>
  </si>
  <si>
    <t>Sub-Total for Output 4</t>
  </si>
  <si>
    <t>Project Technical Assistance and Management Support</t>
  </si>
  <si>
    <t>5.1 Project Technical Assistance and Management</t>
  </si>
  <si>
    <t xml:space="preserve">5.2 Evaluations, HACT assesments, audits </t>
  </si>
  <si>
    <t xml:space="preserve">HACT Assessment &amp; Spot Check of CSO and media Partners </t>
  </si>
  <si>
    <t>Audit</t>
  </si>
  <si>
    <t>Evaluations (M&amp;E 1%)</t>
  </si>
  <si>
    <t>General Management Service fees</t>
  </si>
  <si>
    <t>Sub-Total for Output 5</t>
  </si>
  <si>
    <t>Total for Outputs</t>
  </si>
  <si>
    <t>Evaluation (M&amp;E 1%)</t>
  </si>
  <si>
    <t>Project Management costs</t>
  </si>
  <si>
    <t>DES/DPC (for NIM: add executing support services costs)</t>
  </si>
  <si>
    <t>Total direct costs (evaluation, audit, DES/DPC+ total ouputs)</t>
  </si>
  <si>
    <t>GMS [8%] (Add GMS for additional donors)</t>
  </si>
  <si>
    <t>Total of Budget:</t>
  </si>
  <si>
    <t>Details of Project Partners 2025</t>
  </si>
  <si>
    <t>Name of Partner</t>
  </si>
  <si>
    <t>Code</t>
  </si>
  <si>
    <t>Amount</t>
  </si>
  <si>
    <t>(to be created)</t>
  </si>
  <si>
    <t>PIANGO</t>
  </si>
  <si>
    <t>014968</t>
  </si>
  <si>
    <t>PDF</t>
  </si>
  <si>
    <t>National CS networks</t>
  </si>
  <si>
    <t>University, civil service training institute or UNDP</t>
  </si>
  <si>
    <t>001981</t>
  </si>
  <si>
    <t>TOTAL PARTNER BUDGET FOR 2025</t>
  </si>
  <si>
    <t>Project Manager</t>
  </si>
  <si>
    <t>Implementing Partner Signature*</t>
  </si>
  <si>
    <t>Resident Representative/Deputy Resident Representative</t>
  </si>
  <si>
    <t>Signature and Date</t>
  </si>
  <si>
    <t>Title, Signature and Date</t>
  </si>
  <si>
    <t>Title, Signature &amp; Date</t>
  </si>
  <si>
    <t>This Annual Work Plan (AWP) is based on Results Management Guidelines (RMG) of UNDP.  Once signed by UNDP and the Implementing Partner,  the plan authorizes project management to manage available resources  and  achieve set results.</t>
  </si>
  <si>
    <t>Procedural Advisor (IC+DSA+travel)</t>
  </si>
  <si>
    <t>Country Support Meetings&amp;Workshops</t>
  </si>
  <si>
    <t>Goods (graphic design &amp; printing)</t>
  </si>
  <si>
    <t>Regional activity on autonomy and legislaitve -executive relations</t>
  </si>
  <si>
    <t xml:space="preserve">IPU Technical assistance - fees &amp; travel </t>
  </si>
  <si>
    <t>Learning Advisor - Curriculum Development</t>
  </si>
  <si>
    <t xml:space="preserve">project TA travel </t>
  </si>
  <si>
    <t xml:space="preserve">1.2.1  Effective Committee Oversight Workshops.                                                       1.2.2  Committee specific tranining, peer to peer exchanges and devleopment of "Committee Handbook".                                                     1.2.3  Integrate digital tools and AI with Committee work including the inquiry process.                                           </t>
  </si>
  <si>
    <t>Country Support Meetings&amp;Workshops- travel</t>
  </si>
  <si>
    <t>Specialized training - service contract</t>
  </si>
  <si>
    <t>Committee ICT equipment</t>
  </si>
  <si>
    <t>public consultation (meetings&amp; travel)</t>
  </si>
  <si>
    <t>Lead Technical Advisor Parliament &amp; the Budget</t>
  </si>
  <si>
    <t>Partner Legislatures travel and DSA</t>
  </si>
  <si>
    <t xml:space="preserve">parliamentary resource persons travel </t>
  </si>
  <si>
    <t>FBO workshops &amp; Meetings</t>
  </si>
  <si>
    <t xml:space="preserve">PIPG participant travel </t>
  </si>
  <si>
    <t xml:space="preserve">Technical Advisor - Strategic and service planning </t>
  </si>
  <si>
    <t>in-country workshops &amp; meetings</t>
  </si>
  <si>
    <t xml:space="preserve">MP induction workshops&amp; meetings </t>
  </si>
  <si>
    <t>International Consultant- Kiali</t>
  </si>
  <si>
    <t xml:space="preserve">committee induction workshops&amp; meetings </t>
  </si>
  <si>
    <t>Partner Legislatures resource persons travel and DSA</t>
  </si>
  <si>
    <t>Service agreement (or contract) - institutional development, curriculum development, delivery design, M&amp;E</t>
  </si>
  <si>
    <t>Learning Advisor Institutional Development</t>
  </si>
  <si>
    <t>IPU technical assistance - fees&amp; travel</t>
  </si>
  <si>
    <t>Partner Legislatures focal point travel</t>
  </si>
  <si>
    <t xml:space="preserve">network meetings /delivery meetings </t>
  </si>
  <si>
    <t>ICT specialist - assessments, policy, TA</t>
  </si>
  <si>
    <t xml:space="preserve">MP tablets </t>
  </si>
  <si>
    <t>video conferencing equipment</t>
  </si>
  <si>
    <t>in-country meetings</t>
  </si>
  <si>
    <t>laptops for parliamentary administration</t>
  </si>
  <si>
    <t>annual women MP network meetings</t>
  </si>
  <si>
    <t xml:space="preserve">participating MP travel </t>
  </si>
  <si>
    <t>CSO network support services, facilitation and technical assistance</t>
  </si>
  <si>
    <t xml:space="preserve">Women and PWD leader national capacity-building and coordination meetings </t>
  </si>
  <si>
    <t>participant travel</t>
  </si>
  <si>
    <t>Goods (education material, media &amp; awareness raising material)</t>
  </si>
  <si>
    <t xml:space="preserve"> in-country outreach planning meetings</t>
  </si>
  <si>
    <t xml:space="preserve">LoAs: support to women practice and youth parliaments </t>
  </si>
  <si>
    <t>regional event: outreach and civic education</t>
  </si>
  <si>
    <t>support pilot outreach activity in 6 parliaments</t>
  </si>
  <si>
    <t>CSO-parliament dialogue support in 4 parliaments: national consultations, research, and facilitation</t>
  </si>
  <si>
    <t>parliament -civil society dialogue at national level in 4 parliaments</t>
  </si>
  <si>
    <t>media engagement with parliaments. convening &amp; capacity building of journalists in 4 countries</t>
  </si>
  <si>
    <t>parliament media engagement events</t>
  </si>
  <si>
    <t xml:space="preserve">Project Manager </t>
  </si>
  <si>
    <t>Parliamentary Development Specialist</t>
  </si>
  <si>
    <t>Inclusive Parliaments Specialist (50%)</t>
  </si>
  <si>
    <t>Monitoring, Evaluation, Learning &amp; Knowledge Specialist</t>
  </si>
  <si>
    <t>Project Analyst (Fiji)</t>
  </si>
  <si>
    <t xml:space="preserve">Project Analyst (Fiji) </t>
  </si>
  <si>
    <t>Project Analyst (Solomon Islands)</t>
  </si>
  <si>
    <t>Project Analyst (Federated States of Micronesia)</t>
  </si>
  <si>
    <t>Project Finance Analyst</t>
  </si>
  <si>
    <t>Project Analyst (Samoa)</t>
  </si>
  <si>
    <t>Project Administrative Associates</t>
  </si>
  <si>
    <t>Travel (for EG retreat at 40%)</t>
  </si>
  <si>
    <t>Travel for Communications</t>
  </si>
  <si>
    <t>Common Services - Premises (workstations) at 30%</t>
  </si>
  <si>
    <t>Communication</t>
  </si>
  <si>
    <r>
      <t>Monitoring &amp; Evaluation Plan</t>
    </r>
    <r>
      <rPr>
        <sz val="14"/>
        <rFont val="Calibri"/>
        <family val="2"/>
        <scheme val="minor"/>
      </rPr>
      <t> </t>
    </r>
  </si>
  <si>
    <r>
      <t>Project Title</t>
    </r>
    <r>
      <rPr>
        <sz val="11"/>
        <rFont val="Calibri"/>
        <family val="2"/>
        <scheme val="minor"/>
      </rPr>
      <t> </t>
    </r>
  </si>
  <si>
    <t>Country</t>
  </si>
  <si>
    <t>Duration [end date]</t>
  </si>
  <si>
    <r>
      <t xml:space="preserve">Qunatum Project ID </t>
    </r>
    <r>
      <rPr>
        <sz val="11"/>
        <rFont val="Calibri"/>
        <family val="2"/>
        <scheme val="minor"/>
      </rPr>
      <t> </t>
    </r>
  </si>
  <si>
    <r>
      <t>CPD Outcome/Output</t>
    </r>
    <r>
      <rPr>
        <sz val="11"/>
        <rFont val="Calibri"/>
        <family val="2"/>
        <scheme val="minor"/>
      </rPr>
      <t> </t>
    </r>
  </si>
  <si>
    <t>Resilience built to respond to systemic uncertainty and risk, Structural transformation accelerated, particularly green, inclusive, and digital transitions, No-one left behind, centring on equitable access to opportunities and a rights-based approach to human agency and human development </t>
  </si>
  <si>
    <r>
      <t>UNSDCF Output</t>
    </r>
    <r>
      <rPr>
        <sz val="11"/>
        <rFont val="Calibri"/>
        <family val="2"/>
        <scheme val="minor"/>
      </rPr>
      <t> </t>
    </r>
  </si>
  <si>
    <t>Cooperation framework outcome involving UNDP #1: By 2027, people communities and institutions are more empowered and resilient to face diverse shocks and stresses, especially related to climate variability impacts; and ecosystems and biodiversity are better protected, managed and restored. #2: By 2027, more people especially those at risk of being left behind, contribute to and benefit from sustainable, resilient, diversified, inclusive and human centred socio-economic systems with decent work and equal livelihoods opportunities, reducing inequalities and ensuring shared prosperity. #3: By 2027, people enjoy and contribute more accountable, inclusive, resilient and responsive governance systems that promote gender equality, climate security, justice and peace, ensure participation, and protect their human rights </t>
  </si>
  <si>
    <r>
      <t>Strategic Plan (SP) Output</t>
    </r>
    <r>
      <rPr>
        <sz val="11"/>
        <rFont val="Calibri"/>
        <family val="2"/>
        <scheme val="minor"/>
      </rPr>
      <t> </t>
    </r>
  </si>
  <si>
    <t>a. Supporting countries towards three directions of change: structural transformation, leaving no one behind and resilience, b) Through six signature solutions: poverty and inequality, governance, resilience, environment, energy and gender equality  </t>
  </si>
  <si>
    <r>
      <t>SDG Target</t>
    </r>
    <r>
      <rPr>
        <sz val="11"/>
        <rFont val="Calibri"/>
        <family val="2"/>
        <scheme val="minor"/>
      </rPr>
      <t> </t>
    </r>
  </si>
  <si>
    <t>4) Quality Education, 5 Gender Equality, 7) Affordable and clean energy, 8) Reduced inequalities 13) Climate action 16) Peace, justice and strong institutions 17) Partnerships for the goals  </t>
  </si>
  <si>
    <r>
      <t>Monitoring</t>
    </r>
    <r>
      <rPr>
        <sz val="11"/>
        <rFont val="Calibri"/>
        <family val="2"/>
        <scheme val="minor"/>
      </rPr>
      <t> </t>
    </r>
  </si>
  <si>
    <r>
      <t>Component/Outcome:</t>
    </r>
    <r>
      <rPr>
        <sz val="11"/>
        <color rgb="FF000000"/>
        <rFont val="Calibri"/>
        <family val="2"/>
        <scheme val="minor"/>
      </rPr>
      <t> </t>
    </r>
  </si>
  <si>
    <r>
      <t>Project Output Indicators</t>
    </r>
    <r>
      <rPr>
        <sz val="11"/>
        <color rgb="FF000000"/>
        <rFont val="Calibri"/>
        <family val="2"/>
        <scheme val="minor"/>
      </rPr>
      <t> </t>
    </r>
  </si>
  <si>
    <r>
      <t>Data Source</t>
    </r>
    <r>
      <rPr>
        <sz val="11"/>
        <color rgb="FF000000"/>
        <rFont val="Calibri"/>
        <family val="2"/>
        <scheme val="minor"/>
      </rPr>
      <t> </t>
    </r>
  </si>
  <si>
    <r>
      <t>Baseline (M/Y)</t>
    </r>
    <r>
      <rPr>
        <sz val="11"/>
        <color rgb="FF000000"/>
        <rFont val="Calibri"/>
        <family val="2"/>
        <scheme val="minor"/>
      </rPr>
      <t> </t>
    </r>
  </si>
  <si>
    <r>
      <t>Target (2024)</t>
    </r>
    <r>
      <rPr>
        <sz val="11"/>
        <color rgb="FF000000"/>
        <rFont val="Calibri"/>
        <family val="2"/>
        <scheme val="minor"/>
      </rPr>
      <t> </t>
    </r>
  </si>
  <si>
    <t>Q1 target</t>
  </si>
  <si>
    <t>Q2 target</t>
  </si>
  <si>
    <t>Q3 target</t>
  </si>
  <si>
    <t>Q4 target</t>
  </si>
  <si>
    <r>
      <t>EOP</t>
    </r>
    <r>
      <rPr>
        <b/>
        <vertAlign val="superscript"/>
        <sz val="11"/>
        <color rgb="FF000000"/>
        <rFont val="Calibri"/>
        <family val="2"/>
        <scheme val="minor"/>
      </rPr>
      <t>1</t>
    </r>
    <r>
      <rPr>
        <b/>
        <sz val="11"/>
        <color rgb="FF000000"/>
        <rFont val="Calibri"/>
        <family val="2"/>
        <scheme val="minor"/>
      </rPr>
      <t xml:space="preserve"> Target (Year)</t>
    </r>
    <r>
      <rPr>
        <sz val="11"/>
        <color rgb="FF000000"/>
        <rFont val="Calibri"/>
        <family val="2"/>
        <scheme val="minor"/>
      </rPr>
      <t> </t>
    </r>
  </si>
  <si>
    <r>
      <t>Progress Against Target (M/Y)</t>
    </r>
    <r>
      <rPr>
        <sz val="11"/>
        <color rgb="FF000000"/>
        <rFont val="Calibri"/>
        <family val="2"/>
        <scheme val="minor"/>
      </rPr>
      <t> </t>
    </r>
  </si>
  <si>
    <r>
      <t>Frequency</t>
    </r>
    <r>
      <rPr>
        <sz val="11"/>
        <color rgb="FF000000"/>
        <rFont val="Calibri"/>
        <family val="2"/>
        <scheme val="minor"/>
      </rPr>
      <t> </t>
    </r>
  </si>
  <si>
    <r>
      <t>Data Collection Methods</t>
    </r>
    <r>
      <rPr>
        <sz val="11"/>
        <color rgb="FF000000"/>
        <rFont val="Calibri"/>
        <family val="2"/>
        <scheme val="minor"/>
      </rPr>
      <t> </t>
    </r>
  </si>
  <si>
    <r>
      <t>Resources (M&amp;E Cost)</t>
    </r>
    <r>
      <rPr>
        <sz val="11"/>
        <color rgb="FF000000"/>
        <rFont val="Calibri"/>
        <family val="2"/>
        <scheme val="minor"/>
      </rPr>
      <t> </t>
    </r>
  </si>
  <si>
    <r>
      <t>Assumptions and Risks</t>
    </r>
    <r>
      <rPr>
        <sz val="11"/>
        <color rgb="FF000000"/>
        <rFont val="Calibri"/>
        <family val="2"/>
        <scheme val="minor"/>
      </rPr>
      <t> </t>
    </r>
  </si>
  <si>
    <r>
      <t>(M&amp;E Activities)</t>
    </r>
    <r>
      <rPr>
        <sz val="11"/>
        <color rgb="FF000000"/>
        <rFont val="Calibri"/>
        <family val="2"/>
        <scheme val="minor"/>
      </rPr>
      <t> </t>
    </r>
  </si>
  <si>
    <t>Output 1.</t>
  </si>
  <si>
    <t>Output 2</t>
  </si>
  <si>
    <t>Output 3</t>
  </si>
  <si>
    <r>
      <t>Gender Action Plan</t>
    </r>
    <r>
      <rPr>
        <sz val="11"/>
        <color rgb="FF000000"/>
        <rFont val="Calibri"/>
        <family val="2"/>
        <scheme val="minor"/>
      </rPr>
      <t> </t>
    </r>
  </si>
  <si>
    <t>Project Name</t>
  </si>
  <si>
    <t>PPEI-III</t>
  </si>
  <si>
    <t xml:space="preserve">Country </t>
  </si>
  <si>
    <t xml:space="preserve">AWP Sub Actions </t>
  </si>
  <si>
    <r>
      <t>Actions</t>
    </r>
    <r>
      <rPr>
        <sz val="11"/>
        <rFont val="Calibri"/>
        <family val="2"/>
        <scheme val="minor"/>
      </rPr>
      <t> </t>
    </r>
  </si>
  <si>
    <r>
      <t>Person/Unit Responsible</t>
    </r>
    <r>
      <rPr>
        <sz val="11"/>
        <rFont val="Calibri"/>
        <family val="2"/>
        <scheme val="minor"/>
      </rPr>
      <t> </t>
    </r>
  </si>
  <si>
    <r>
      <t>Timeline</t>
    </r>
    <r>
      <rPr>
        <sz val="11"/>
        <rFont val="Calibri"/>
        <family val="2"/>
        <scheme val="minor"/>
      </rPr>
      <t> </t>
    </r>
  </si>
  <si>
    <r>
      <t>Budget allocation</t>
    </r>
    <r>
      <rPr>
        <sz val="11"/>
        <rFont val="Calibri"/>
        <family val="2"/>
        <scheme val="minor"/>
      </rPr>
      <t> </t>
    </r>
  </si>
  <si>
    <r>
      <t>Proposed Indicator</t>
    </r>
    <r>
      <rPr>
        <sz val="11"/>
        <rFont val="Calibri"/>
        <family val="2"/>
        <scheme val="minor"/>
      </rPr>
      <t> </t>
    </r>
  </si>
  <si>
    <r>
      <rPr>
        <b/>
        <sz val="11"/>
        <color rgb="FF000000"/>
        <rFont val="Calibri"/>
        <family val="2"/>
        <scheme val="minor"/>
      </rPr>
      <t>Budgeted amount</t>
    </r>
    <r>
      <rPr>
        <sz val="11"/>
        <color rgb="FF000000"/>
        <rFont val="Calibri"/>
        <family val="2"/>
        <scheme val="minor"/>
      </rPr>
      <t> </t>
    </r>
  </si>
  <si>
    <t xml:space="preserve">Allocation </t>
  </si>
  <si>
    <r>
      <t>%</t>
    </r>
    <r>
      <rPr>
        <sz val="11"/>
        <rFont val="Calibri"/>
        <family val="2"/>
        <scheme val="minor"/>
      </rPr>
      <t> </t>
    </r>
  </si>
  <si>
    <t xml:space="preserve">1.1.1 Engage a Procedural adviser to reveiw and advise on Standing Orders reforms / Procedural Guide for MPs.  </t>
  </si>
  <si>
    <t>The adviser will draft a Procedural Guide/booklet for MPs to promote inclusive and equitable parliamentary practices.</t>
  </si>
  <si>
    <t>Programe Manager, Project Analyst , Inclusive Parliaments Specialist, M&amp;E</t>
  </si>
  <si>
    <t>Dec-Jan 2025</t>
  </si>
  <si>
    <t>Procedural Guide for MPs incorporating GESI principles are submitted and endorsed by the relevant parliamentary committee.</t>
  </si>
  <si>
    <t>1.1.2 Facilitate peer review, curriculum development, and publication of procedural tools.</t>
  </si>
  <si>
    <t>1.1.2:-Develop an inclusive curriculum with a gender-sensitive lens considering the GESI guidelines and ensure that the publications are gender-sensitive.</t>
  </si>
  <si>
    <t>Inclusive curriculum developed and at least X% of publications reviewed for gender sensitivity.</t>
  </si>
  <si>
    <t>1.1.3 Create parliamentary &amp; expert working group on autonomy and legislative-executive relations with technical support from IPU.</t>
  </si>
  <si>
    <t>1.1.3:-Ensure representation from women (at least 30%), marginalized groups, and gender experts in the working group, integrating GESI principles into its mandate and outputs.</t>
  </si>
  <si>
    <t>Programe Manager, Project Analyst,  Inclusive Parliaments Specialist, M&amp;E</t>
  </si>
  <si>
    <t>At least 30% of working group members are women or marginalized groups, with documented GESI integration in outputs.</t>
  </si>
  <si>
    <t>1.2.1 Effective Committee Oversight Workshops.</t>
  </si>
  <si>
    <t>2.1:-Ensure that the workshop content is gender-inclusive with a Dedicated session on inclusive committee oversight, equipping members to address gender disparities and promote inclusive policies.</t>
  </si>
  <si>
    <t>At least 30% of workshop sessions incorporate gender-inclusive content, with participant feedback indicating improved understanding of gender disparities.</t>
  </si>
  <si>
    <t>1.2.2 Committee specific training, peer-to-peer exchanges, and development of 'Committee Handbook'.</t>
  </si>
  <si>
    <t>Incorporate a dedicated section in the 'Committee Handbook' and training modules on gender-responsive decision-making, providing practical tools to assess the gender impact of policies and ensure equitable representation.</t>
  </si>
  <si>
    <t>Gender-responsive decision-making section included in the handbook, with 50% of committees trained using the updated materials.</t>
  </si>
  <si>
    <t>1.2.3 Integrate digital tools and AI with Committee work, including the inquiry process.</t>
  </si>
  <si>
    <t>Ensure digital tools and AI collect and analyze gender-disaggregated data to support gender-responsive decision-making in inquiries.</t>
  </si>
  <si>
    <t>Digital tools integrated into committee work, with reports demonstrating the use of gender-disaggregated data in inquiries.</t>
  </si>
  <si>
    <t>1.3.1 Facilitate FBO missions for focus parliaments.</t>
  </si>
  <si>
    <t xml:space="preserve">Include gender experts in FBO missions where possible and prioritize discussions on gender-sensitive policies, budgeting  and ensure respresentation of Women, PWDs and other marginlaized in CSO workshops associated with FBO </t>
  </si>
  <si>
    <t>At least 25% of FBO missions ensure represnttaion of Women and marginalized groups , with mission reports reflecting discussions on gender-sensitive policies and desegregaetd data</t>
  </si>
  <si>
    <t>1.3.2 Undertake FBO consolidation and benchmarking exercise.</t>
  </si>
  <si>
    <t>Include gender benchmarks in the FBO consolidation exercise and ensure participation of women and gender experts in the process.</t>
  </si>
  <si>
    <t>FBO consolidation includes at least one gender benchmark, with documented participation of women and gender experts.</t>
  </si>
  <si>
    <t xml:space="preserve">Ensure the delegation includes women MPs and representatives from marginalized groups to promote diverse perspectives and advocate for GESI priorities at the forum.
</t>
  </si>
  <si>
    <t>2.1.1 Provide technical advice, formulation, and review for strategic planning and institutional change initiatives.</t>
  </si>
  <si>
    <t>Ensure technical advice includes a focus on integrating GESI aspects into strategic plans.</t>
  </si>
  <si>
    <t>Strategic plans reviewed include at least two GESI-specific recommendations.?</t>
  </si>
  <si>
    <t>2.1.2 Business continuity for Pacific Legislatures - workshop.</t>
  </si>
  <si>
    <t>Ensure the workshop content includes strategies for gender-responsive business continuity, equal representation in crisis planning, and addressing the needs of women and marginalized groups.</t>
  </si>
  <si>
    <t>Business continuity plans developed with at least one gender-responsive strategy.</t>
  </si>
  <si>
    <t>2.2.1 Implement MPs induction training for focus parliaments, including pre- and post-induction workshops.</t>
  </si>
  <si>
    <t>Include dedicated sessions on GESI in induction training and curriculum development, with pre- and post-training assessments to measure understanding and application. Ensure disaggregated data is available post-induction in reports.</t>
  </si>
  <si>
    <t>GESI sessions conducted in all induction trainings, with pre- and post-training assessments showing improved understanding by 70% of participants.</t>
  </si>
  <si>
    <t>2.2.2 Undertake induction consolidation and curriculum development.</t>
  </si>
  <si>
    <t>Incorporate GESI content into training modules and ensure the participation of women and persons with disabilities in parliamentary strengthening initiatives.</t>
  </si>
  <si>
    <t>Training modules with GESI content(Atleast 50?) , and at least 30% of participants are women or persons with disabilities.</t>
  </si>
  <si>
    <t>3.1.1 Facilitate annual women MPs regional meetings.</t>
  </si>
  <si>
    <t>Facilitate annual women MPs meetings to strengthen GESI initiatives with technical advice on integrating gender perspectives into policies. Ensure participation of Women MPs from all Parliments</t>
  </si>
  <si>
    <t>At least one GESI-related output or policy recommendation from women MPs' regional meetings.Peer Support ?</t>
  </si>
  <si>
    <t xml:space="preserve">3.1.2 Technical advice for gender perspective intitiatives.            </t>
  </si>
  <si>
    <t>3.2.1 Engage with sub-national women representatives and stakeholders.</t>
  </si>
  <si>
    <t>Facilitate dialogues with sub-national women representatives and stakeholders to identify and address GESI priorities in local governance.</t>
  </si>
  <si>
    <t>Documented GESI priorities from at least two dialogues with sub-national women representatives.</t>
  </si>
  <si>
    <t>3.2.2 Facilitate mock Parliaments or a mock Committee inquiry.</t>
  </si>
  <si>
    <t>Design mock sessions to include gender-sensitive topics linked withbarriers and highliting enablers.  Ensure equitable participation of women, persons with disabilities, and marginalized groups.</t>
  </si>
  <si>
    <t> </t>
  </si>
  <si>
    <t>4.1.1 Consolidate engagement initiatives and explore options for curriculum development.</t>
  </si>
  <si>
    <t>Include gender-focused scenarios in engagement initiatives and curriculum development.</t>
  </si>
  <si>
    <t>Engagement initiatives and curriculum include at least one gender-focused scenario.</t>
  </si>
  <si>
    <t>4.1.2 Assist focus parliaments to host Youth Parliament at national and/or sub-national levels.</t>
  </si>
  <si>
    <t>Ensure Youth Parliaments prioritize gender balance in participant selection and include discussions on gender equality and inclusive governance.</t>
  </si>
  <si>
    <t>Youth Parliament participants include at least 50% women or marginalized youth, with discussions on gender equality documented.</t>
  </si>
  <si>
    <t>4.2.1 Facilitate CSO-parliament dialogue for 4 focus parliaments.</t>
  </si>
  <si>
    <t xml:space="preserve">Design CSO dialogues to focus on left behind and marginalized groups, especially organizations focused on gender equality and also ensure their participation in parliamentary consultations and decision-making. </t>
  </si>
  <si>
    <t>At least one CSOs focused on gender equality involved in dialogues for each parliament.</t>
  </si>
  <si>
    <t>Develop a media and press gallery guide with guidelines for gender-sensitive reporting and strategies for diverse representation in parliamentary coverage.</t>
  </si>
  <si>
    <t>Media guide includes at least three gender-sensitive reporting guidelines, with feedback from journalists on usefulness.</t>
  </si>
  <si>
    <t xml:space="preserve">Gender aligned M&amp;E System with all associated tools along with collection of desegregated Data </t>
  </si>
  <si>
    <t xml:space="preserve">Availability of GESI aligned tools and Disegregated data </t>
  </si>
  <si>
    <t>Total AWP Budget</t>
  </si>
  <si>
    <t>Budget allocation for Gender</t>
  </si>
  <si>
    <t>% contribution</t>
  </si>
  <si>
    <r>
      <rPr>
        <b/>
        <sz val="16"/>
        <color rgb="FF000000"/>
        <rFont val="Calibri"/>
        <family val="2"/>
        <scheme val="minor"/>
      </rPr>
      <t>Monitoring Plan </t>
    </r>
    <r>
      <rPr>
        <sz val="16"/>
        <color rgb="FF000000"/>
        <rFont val="Calibri"/>
        <family val="2"/>
        <scheme val="minor"/>
      </rPr>
      <t> </t>
    </r>
  </si>
  <si>
    <t>January - December 2025</t>
  </si>
  <si>
    <t>Project Name: 01003411- Pacific Parliamentary Effectiveness Initiative – Phase 3 (PPEI 3)</t>
  </si>
  <si>
    <t>Country: Fiji, Solomon Islands, Vanuatu, Tonga, Niue, Cook Islands</t>
  </si>
  <si>
    <r>
      <t>DATE</t>
    </r>
    <r>
      <rPr>
        <sz val="10.5"/>
        <rFont val="Calibri"/>
        <family val="2"/>
        <scheme val="minor"/>
      </rPr>
      <t> </t>
    </r>
  </si>
  <si>
    <r>
      <t>LOCATION</t>
    </r>
    <r>
      <rPr>
        <sz val="10.5"/>
        <rFont val="Calibri"/>
        <family val="2"/>
        <scheme val="minor"/>
      </rPr>
      <t> </t>
    </r>
  </si>
  <si>
    <t>MONITORING ACTIVITY</t>
  </si>
  <si>
    <r>
      <t>MISSION MEMBERS</t>
    </r>
    <r>
      <rPr>
        <sz val="10.5"/>
        <rFont val="Calibri"/>
        <family val="2"/>
        <scheme val="minor"/>
      </rPr>
      <t> </t>
    </r>
  </si>
  <si>
    <r>
      <t>PURPOSE</t>
    </r>
    <r>
      <rPr>
        <sz val="10.5"/>
        <rFont val="Calibri"/>
        <family val="2"/>
        <scheme val="minor"/>
      </rPr>
      <t> </t>
    </r>
  </si>
  <si>
    <r>
      <t>METHODOLOGY</t>
    </r>
    <r>
      <rPr>
        <sz val="10.5"/>
        <rFont val="Calibri"/>
        <family val="2"/>
        <scheme val="minor"/>
      </rPr>
      <t> </t>
    </r>
  </si>
  <si>
    <r>
      <t>(Month/Year)</t>
    </r>
    <r>
      <rPr>
        <sz val="10.5"/>
        <rFont val="Calibri"/>
        <family val="2"/>
        <scheme val="minor"/>
      </rPr>
      <t> </t>
    </r>
  </si>
  <si>
    <r>
      <t>(Country)</t>
    </r>
    <r>
      <rPr>
        <sz val="10.5"/>
        <rFont val="Calibri"/>
        <family val="2"/>
        <scheme val="minor"/>
      </rPr>
      <t> </t>
    </r>
  </si>
  <si>
    <r>
      <t>(Name / Designation)</t>
    </r>
    <r>
      <rPr>
        <sz val="10.5"/>
        <rFont val="Calibri"/>
        <family val="2"/>
        <scheme val="minor"/>
      </rPr>
      <t> </t>
    </r>
  </si>
  <si>
    <t>quaterly/Six Monthly</t>
  </si>
  <si>
    <t>TBC</t>
  </si>
  <si>
    <t xml:space="preserve">Stakeholder Feedback Collection:- To gather in-depth insights on the success and relevancy of the project/activity/support through discussions and Q/A duing the activity/ sessions. </t>
  </si>
  <si>
    <t>M&amp;E specialist</t>
  </si>
  <si>
    <t xml:space="preserve">The purpose of this feedback is to capture MPs’/CSOs perspectives on the relevance and success of the projects  as well as to identify opportunities and bottlenecks for contextual improvement. The insights gathered will inform adjustments to better align the support with MPs' needs and the implementation strategy, thereby enhancing the success of the parliamentary strengthening program. Also it will help UNDP to capture success of the project . </t>
  </si>
  <si>
    <t xml:space="preserve">Interviews, Feedback forms, FGDs( the most suited/relevant methodlogy as per the context wull be adopted to better triangulate data/Information </t>
  </si>
  <si>
    <t>Mid-year( Six-Monthly)</t>
  </si>
  <si>
    <t>Desk review and field missions based on desk review findings for De-brief( TBD)</t>
  </si>
  <si>
    <t>Track and validate( Field missions if needed) quarterly progress against key targets to ensure alignment with AWP milestones across countries.</t>
  </si>
  <si>
    <t>M&amp;E and project Analysts</t>
  </si>
  <si>
    <t>Monitor and validate quarterly progress against key targets to ensure alignment with AWP milestones across countries.
Recommend course corrections if needed to ensure that the planning and implementation arrangements are valid and relevant and the project is moving in right direction</t>
  </si>
  <si>
    <t xml:space="preserve">Validation, desk review, discussion with partner, feedback and Debrief </t>
  </si>
  <si>
    <t>Semi-annually, or in the frequency required for each indicator.</t>
  </si>
  <si>
    <t>Track progress on CPD and IRRF indicators</t>
  </si>
  <si>
    <t>Progress data against the CPD and  RRF Indicator  will be collected and analysed  through desk review and programatic fied missions( IF needed validation)</t>
  </si>
  <si>
    <t>M&amp;E and Programe Analysts</t>
  </si>
  <si>
    <t>To collect and analyze progress data against the CPD and RRF indicators to evaluate the project's advancement toward achieving its agreed outputs, identify gaps, and implement necessary course corrections to ensure alignment with the desired outcomes. Also it woll help us to have evidences ready which will make reporting easier towards the year end</t>
  </si>
  <si>
    <t xml:space="preserve">Validation, desk review, discussion with partner, feedback and success storiese, </t>
  </si>
  <si>
    <t>Semi-annually</t>
  </si>
  <si>
    <t>Risk Monitoring and tracking</t>
  </si>
  <si>
    <t>Review of risks ,Identify specific risks that may threaten achievement of intended results. Identify and monitor risk management actions. This includes monitoring measures and plans that may have been required as per UNDP’s Social and Environmental Standards. Audits will be conducted in accordance with UNDP’s audit policy to manage financial risk.</t>
  </si>
  <si>
    <t xml:space="preserve">Programe Manager, M&amp;E and Project Analysts </t>
  </si>
  <si>
    <t>DATE OF PROJECT BOARD MEETINGS</t>
  </si>
  <si>
    <r>
      <t>Guideline</t>
    </r>
    <r>
      <rPr>
        <sz val="11"/>
        <rFont val="Calibri"/>
        <family val="2"/>
        <scheme val="minor"/>
      </rPr>
      <t> </t>
    </r>
  </si>
  <si>
    <t>Use the table above. Expand it, if needed.</t>
  </si>
  <si>
    <r>
      <rPr>
        <sz val="11"/>
        <color rgb="FF000000"/>
        <rFont val="Calibri"/>
        <family val="2"/>
      </rPr>
      <t>Add all field monitoring visits</t>
    </r>
    <r>
      <rPr>
        <b/>
        <sz val="11"/>
        <color rgb="FF000000"/>
        <rFont val="Calibri"/>
        <family val="2"/>
      </rPr>
      <t xml:space="preserve"> planned in 2024</t>
    </r>
    <r>
      <rPr>
        <sz val="11"/>
        <color rgb="FF000000"/>
        <rFont val="Calibri"/>
        <family val="2"/>
      </rPr>
      <t xml:space="preserve">. </t>
    </r>
    <r>
      <rPr>
        <b/>
        <sz val="11"/>
        <color rgb="FF000000"/>
        <rFont val="Calibri"/>
        <family val="2"/>
      </rPr>
      <t>Plan is tentative.</t>
    </r>
  </si>
  <si>
    <r>
      <t>Add only M&amp;E-related field visits</t>
    </r>
    <r>
      <rPr>
        <sz val="11"/>
        <rFont val="Calibri"/>
        <family val="2"/>
        <scheme val="minor"/>
      </rPr>
      <t>. DO NOT ADD any other field visit for attending a workshop/meeting, which is not relevant to M&amp;E. </t>
    </r>
  </si>
  <si>
    <r>
      <t xml:space="preserve">M&amp;E-related field visits include but are not limited to: </t>
    </r>
    <r>
      <rPr>
        <b/>
        <sz val="11"/>
        <rFont val="Calibri"/>
        <family val="2"/>
        <scheme val="minor"/>
      </rPr>
      <t>progress monitoring, results/data verification, data quality check, survey preparation, field testing of survey instruments, enumerator’s training, and data collection monitoring.</t>
    </r>
    <r>
      <rPr>
        <sz val="11"/>
        <rFont val="Calibri"/>
        <family val="2"/>
        <scheme val="minor"/>
      </rPr>
      <t> </t>
    </r>
  </si>
  <si>
    <r>
      <t>Describe a methodology briefly</t>
    </r>
    <r>
      <rPr>
        <sz val="11"/>
        <rFont val="Calibri"/>
        <family val="2"/>
        <scheme val="minor"/>
      </rPr>
      <t>, if the purpose of field visit is progress monitoring or results/data verification, or data quality check. It cannot be a rigorous method due to limited time of a field visit, but a rapid method should be identified before going to the field. </t>
    </r>
  </si>
  <si>
    <t>UNDP Fiji MCO</t>
  </si>
  <si>
    <t>Project Name(Pacific Parliamentary Effectiveness Initiative – Phase 3 (PPEI 3) Procurement Plan - 2025</t>
  </si>
  <si>
    <t>Instructions:
- If you need additional lines, right-click and "Insert" rows.</t>
  </si>
  <si>
    <t>Submitted by:</t>
  </si>
  <si>
    <t>Date:</t>
  </si>
  <si>
    <t>Sub-Action ID from AWP Tab</t>
  </si>
  <si>
    <t>Type of Procurement Action</t>
  </si>
  <si>
    <t>Title of Procurement Action</t>
  </si>
  <si>
    <t>Procurement Category</t>
  </si>
  <si>
    <t>Description of goods, services or works required</t>
  </si>
  <si>
    <t>Unit of Measure</t>
  </si>
  <si>
    <t>Quantity</t>
  </si>
  <si>
    <t>Estimated Unit Price in USD</t>
  </si>
  <si>
    <t>Estimated Total Price in USD</t>
  </si>
  <si>
    <t>Multi-year contract in USD</t>
  </si>
  <si>
    <t>Procurement request submission date</t>
  </si>
  <si>
    <t>Final Delivery Date of Good/Services/Civil works/IC</t>
  </si>
  <si>
    <t>Committee review</t>
  </si>
  <si>
    <t>Activity 1.1</t>
  </si>
  <si>
    <t>IC</t>
  </si>
  <si>
    <t>International Consultant</t>
  </si>
  <si>
    <t>Procedural Advisor</t>
  </si>
  <si>
    <t>each</t>
  </si>
  <si>
    <t>RFQ - 'Printing</t>
  </si>
  <si>
    <t>Graphic Design and Printing</t>
  </si>
  <si>
    <t>Printing</t>
  </si>
  <si>
    <t>Activity 1.1, 1.2, 1.3, 2.2, 3.2</t>
  </si>
  <si>
    <t>Activity 1.2</t>
  </si>
  <si>
    <t>RFQ -'ICT</t>
  </si>
  <si>
    <t>IT Equipment</t>
  </si>
  <si>
    <t>ICT Equipment</t>
  </si>
  <si>
    <t>Activity 1.3</t>
  </si>
  <si>
    <t>Activity 2.1</t>
  </si>
  <si>
    <t>Activity 2.2</t>
  </si>
  <si>
    <t>Parliament Support</t>
  </si>
  <si>
    <t>Activity 2.3</t>
  </si>
  <si>
    <t>Activity 2.4</t>
  </si>
  <si>
    <t>Activity 3.1</t>
  </si>
  <si>
    <t>RFQ -'Printing</t>
  </si>
  <si>
    <t xml:space="preserve"> Printing</t>
  </si>
  <si>
    <t>Printing of booklets for annual wormen MPs regional meetinhs</t>
  </si>
  <si>
    <t>Activity 3.2</t>
  </si>
  <si>
    <t>Activity 4.3</t>
  </si>
  <si>
    <t>Printing of handbook for media and press gallery guide</t>
  </si>
  <si>
    <t>Total Estimated 2025 Micro Procurement Plan (USD)</t>
  </si>
  <si>
    <t>Total Estimated 2025  Procurement Plan (USD)</t>
  </si>
  <si>
    <t>UNDP Pacific HR Plan - 2025</t>
  </si>
  <si>
    <t>Project/Cluster: Pacific Parliamentary Effectiveness Initiative – Phase 3 (PPEI 3)</t>
  </si>
  <si>
    <t>1. HR Plan for 2025 - positions to be recruited</t>
  </si>
  <si>
    <t>Position</t>
  </si>
  <si>
    <t>Position reflected in Annual work Plan Yes/No</t>
  </si>
  <si>
    <t>Contract modality</t>
  </si>
  <si>
    <t>Type of recruitment</t>
  </si>
  <si>
    <t>Category/
Band/ Grade</t>
  </si>
  <si>
    <t>Contract Duration</t>
  </si>
  <si>
    <t>Estimated start date</t>
  </si>
  <si>
    <t>Estimated end date</t>
  </si>
  <si>
    <t>Annual costs in USD</t>
  </si>
  <si>
    <t>Monthly costs</t>
  </si>
  <si>
    <t>% to be charged to the project</t>
  </si>
  <si>
    <t>Total personnel costs</t>
  </si>
  <si>
    <t>Project Analyst- Samoa</t>
  </si>
  <si>
    <t>Samoa</t>
  </si>
  <si>
    <t>Yes</t>
  </si>
  <si>
    <t>NPSA</t>
  </si>
  <si>
    <t>Competitive</t>
  </si>
  <si>
    <t>1 year</t>
  </si>
  <si>
    <t xml:space="preserve">Fiji </t>
  </si>
  <si>
    <t>IPSA</t>
  </si>
  <si>
    <t xml:space="preserve">NOTE:* Request for Service to be submitted at least 2 months prior the recruitment process </t>
  </si>
  <si>
    <t xml:space="preserve">          ** The SCs salaries and Performance Bonus amount shall be allocated under 71400</t>
  </si>
  <si>
    <t xml:space="preserve">2. Position management - Existing Staff (both national and international if applicable) - all contract type (NPSA, SC, IFTA, ITA, SSA)                                                                                  </t>
  </si>
  <si>
    <t>Name</t>
  </si>
  <si>
    <t>Position Title</t>
  </si>
  <si>
    <t>Contract Modality</t>
  </si>
  <si>
    <t>Level/Band</t>
  </si>
  <si>
    <t>Contract end date (DD/MM/YYYY)</t>
  </si>
  <si>
    <t>Planned extension</t>
  </si>
  <si>
    <t>Thomas McLean Gregory</t>
  </si>
  <si>
    <t>P</t>
  </si>
  <si>
    <t>David Luta Kusilifu</t>
  </si>
  <si>
    <t>Nisa Bibi</t>
  </si>
  <si>
    <t>Programme Monitoring, Evaluation and Knowledge Specialist</t>
  </si>
  <si>
    <t>Hui Zhen Lown</t>
  </si>
  <si>
    <t>Komal Khushboo</t>
  </si>
  <si>
    <t>Project Analyst- Fiji</t>
  </si>
  <si>
    <t>Filimoni Gadolo Yaya</t>
  </si>
  <si>
    <t>Heidi Sigrah Floyd</t>
  </si>
  <si>
    <t>Project Analyst- FSM</t>
  </si>
  <si>
    <t>Gregory Lini Fineanganofo</t>
  </si>
  <si>
    <t>Project Analyst- Solomon Islands</t>
  </si>
  <si>
    <t>Latanya Gwilliam</t>
  </si>
  <si>
    <t>Project Administrative Associate</t>
  </si>
  <si>
    <t>Sharon Natasha Raj</t>
  </si>
  <si>
    <t>Name/ Signature</t>
  </si>
  <si>
    <t>Designation</t>
  </si>
  <si>
    <t>Date</t>
  </si>
  <si>
    <t xml:space="preserve">Prepared by </t>
  </si>
  <si>
    <t xml:space="preserve">Recommended by </t>
  </si>
  <si>
    <t xml:space="preserve">Certified by Team Leader </t>
  </si>
  <si>
    <t>Approved by OM/DRR</t>
  </si>
  <si>
    <r>
      <t>Communication Plan</t>
    </r>
    <r>
      <rPr>
        <sz val="10"/>
        <color rgb="FF000000"/>
        <rFont val="Calibri"/>
        <family val="2"/>
        <scheme val="minor"/>
      </rPr>
      <t> </t>
    </r>
  </si>
  <si>
    <t>AWP Action ID</t>
  </si>
  <si>
    <t>Target audience </t>
  </si>
  <si>
    <t>Communication Activities &amp; Tools </t>
  </si>
  <si>
    <t>Timeline</t>
  </si>
  <si>
    <t>Expected Result/Indicator of achievement </t>
  </si>
  <si>
    <t>Resource requirements </t>
  </si>
  <si>
    <t>Responsible CO Unit/Person </t>
  </si>
  <si>
    <r>
      <t>(ranked by importance; highlight if contacts already made)</t>
    </r>
    <r>
      <rPr>
        <b/>
        <sz val="10"/>
        <color rgb="FF000000"/>
        <rFont val="Calibri"/>
        <family val="2"/>
        <scheme val="minor"/>
      </rPr>
      <t> </t>
    </r>
  </si>
  <si>
    <r>
      <t>(how best to reach your respective target audiences with the key messages?)</t>
    </r>
    <r>
      <rPr>
        <b/>
        <sz val="10"/>
        <color rgb="FF000000"/>
        <rFont val="Calibri"/>
        <family val="2"/>
        <scheme val="minor"/>
      </rPr>
      <t> </t>
    </r>
  </si>
  <si>
    <r>
      <t>(when is the activity due or how often?)</t>
    </r>
    <r>
      <rPr>
        <b/>
        <sz val="10"/>
        <color rgb="FF000000"/>
        <rFont val="Calibri"/>
        <family val="2"/>
        <scheme val="minor"/>
      </rPr>
      <t> </t>
    </r>
  </si>
  <si>
    <r>
      <t>(for each tool chosen)</t>
    </r>
    <r>
      <rPr>
        <b/>
        <sz val="10"/>
        <color rgb="FF000000"/>
        <rFont val="Calibri"/>
        <family val="2"/>
        <scheme val="minor"/>
      </rPr>
      <t> </t>
    </r>
  </si>
  <si>
    <r>
      <t>(person/days required, budget implications (also consider outsourcing costs))</t>
    </r>
    <r>
      <rPr>
        <b/>
        <sz val="10"/>
        <color rgb="FF000000"/>
        <rFont val="Calibri"/>
        <family val="2"/>
        <scheme val="minor"/>
      </rPr>
      <t> </t>
    </r>
  </si>
  <si>
    <r>
      <t>(And supporting unit/persons if any)</t>
    </r>
    <r>
      <rPr>
        <b/>
        <sz val="10"/>
        <color rgb="FF000000"/>
        <rFont val="Calibri"/>
        <family val="2"/>
        <scheme val="minor"/>
      </rPr>
      <t> </t>
    </r>
  </si>
  <si>
    <t>1.3.1, 1.3.2</t>
  </si>
  <si>
    <t>General public, acdemia, and Shared via respective  Parliament Websites, social media, YouTube, and also during public outreach events or consultations</t>
  </si>
  <si>
    <t>Production of Short Educational Material ( toolkits)on parliamentary roles, civic engagement, FBO,  inclusion in governance, and youth representation with a purpose to educate and engage the public, especially younger demographics and remote communities</t>
  </si>
  <si>
    <t>Quaterly</t>
  </si>
  <si>
    <t xml:space="preserve">Vedio available fr wider reachout </t>
  </si>
  <si>
    <t>Jointly with parliment /Support form communication Unit</t>
  </si>
  <si>
    <t xml:space="preserve">Communication , MPO,Programe Unit and  Parliments </t>
  </si>
  <si>
    <t>3.1.1, 3.2.2, 4.1.2</t>
  </si>
  <si>
    <t>Media and general public</t>
  </si>
  <si>
    <t>Press releases related to key events and activities of the portfolio /project, including background information, high-resolution images, and key statistics, to equip journalists with accurate information and expand media coverage of the project</t>
  </si>
  <si>
    <t>Ongoing</t>
  </si>
  <si>
    <t>Media toolkit for each event</t>
  </si>
  <si>
    <t>Support form communication Unit</t>
  </si>
  <si>
    <t xml:space="preserve">All key events </t>
  </si>
  <si>
    <t>Donor, General public, Media</t>
  </si>
  <si>
    <t xml:space="preserve">Social Media Posts on key project activitiese, Events  </t>
  </si>
  <si>
    <t>The PPEI has been signed recently, and the risks are being updated on Quantum. Therefore, there are no changes to the risk log at this stage</t>
  </si>
  <si>
    <t xml:space="preserve">**** Only update the new risks and or updating of new risks treatments </t>
  </si>
  <si>
    <r>
      <t>#</t>
    </r>
    <r>
      <rPr>
        <sz val="10"/>
        <rFont val="Calibri Light"/>
        <family val="2"/>
        <scheme val="major"/>
      </rPr>
      <t> </t>
    </r>
  </si>
  <si>
    <r>
      <t>Event</t>
    </r>
    <r>
      <rPr>
        <sz val="10"/>
        <rFont val="Calibri Light"/>
        <family val="2"/>
        <scheme val="major"/>
      </rPr>
      <t> </t>
    </r>
  </si>
  <si>
    <r>
      <t>Cause</t>
    </r>
    <r>
      <rPr>
        <sz val="10"/>
        <rFont val="Calibri Light"/>
        <family val="2"/>
        <scheme val="major"/>
      </rPr>
      <t> </t>
    </r>
  </si>
  <si>
    <r>
      <t>Impact(s)</t>
    </r>
    <r>
      <rPr>
        <sz val="10"/>
        <rFont val="Calibri Light"/>
        <family val="2"/>
        <scheme val="major"/>
      </rPr>
      <t> </t>
    </r>
  </si>
  <si>
    <r>
      <t xml:space="preserve">Risk Category and Sub-category            </t>
    </r>
    <r>
      <rPr>
        <i/>
        <sz val="8"/>
        <rFont val="Calibri Light"/>
        <family val="2"/>
        <scheme val="major"/>
      </rPr>
      <t>(including Risk Appetite) </t>
    </r>
    <r>
      <rPr>
        <sz val="8"/>
        <rFont val="Calibri Light"/>
        <family val="2"/>
        <scheme val="major"/>
      </rPr>
      <t> </t>
    </r>
  </si>
  <si>
    <r>
      <t>Impact, Likelihood  &amp; Risk Level</t>
    </r>
    <r>
      <rPr>
        <sz val="10"/>
        <rFont val="Calibri Light"/>
        <family val="2"/>
        <scheme val="major"/>
      </rPr>
      <t> </t>
    </r>
  </si>
  <si>
    <r>
      <t>Risk Valid From/To</t>
    </r>
    <r>
      <rPr>
        <sz val="10"/>
        <rFont val="Calibri Light"/>
        <family val="2"/>
        <scheme val="major"/>
      </rPr>
      <t> </t>
    </r>
  </si>
  <si>
    <r>
      <t>Risk Owner</t>
    </r>
    <r>
      <rPr>
        <sz val="10"/>
        <rFont val="Calibri Light"/>
        <family val="2"/>
        <scheme val="major"/>
      </rPr>
      <t> </t>
    </r>
  </si>
  <si>
    <r>
      <t>Risk Treatment and Treatment Owner</t>
    </r>
    <r>
      <rPr>
        <sz val="10"/>
        <rFont val="Calibri Light"/>
        <family val="2"/>
        <scheme val="major"/>
      </rPr>
      <t> </t>
    </r>
  </si>
  <si>
    <r>
      <t>(see Annex 3 Risk Matrix)</t>
    </r>
    <r>
      <rPr>
        <sz val="8"/>
        <rFont val="Calibri Light"/>
        <family val="2"/>
        <scheme val="major"/>
      </rPr>
      <t> </t>
    </r>
  </si>
  <si>
    <r>
      <t>(individual accountable for managing the risk)</t>
    </r>
    <r>
      <rPr>
        <sz val="8"/>
        <rFont val="Calibri Light"/>
        <family val="2"/>
        <scheme val="major"/>
      </rPr>
      <t> </t>
    </r>
  </si>
  <si>
    <t>1 </t>
  </si>
  <si>
    <t>There is a risk that  delivery of project will be  … </t>
  </si>
  <si>
    <t>As a result of … </t>
  </si>
  <si>
    <t>Which will impact in… </t>
  </si>
  <si>
    <t>Likelihood: </t>
  </si>
  <si>
    <t xml:space="preserve">From: </t>
  </si>
  <si>
    <t>… </t>
  </si>
  <si>
    <t>Risk Treatment 1.1: … </t>
  </si>
  <si>
    <r>
      <t>​​PLEASE SELECT​</t>
    </r>
    <r>
      <rPr>
        <sz val="10"/>
        <rFont val="Calibri Light"/>
        <family val="2"/>
        <scheme val="major"/>
      </rPr>
      <t> </t>
    </r>
  </si>
  <si>
    <t>To: ​</t>
  </si>
  <si>
    <t>Risk Treatment Owner: … </t>
  </si>
  <si>
    <t>Impact:  </t>
  </si>
  <si>
    <t>Risk level:  </t>
  </si>
  <si>
    <t>Risk Treatment 1.2: … </t>
  </si>
  <si>
    <t>Risk Treatment 1.3: … </t>
  </si>
  <si>
    <t>2 </t>
  </si>
  <si>
    <t>There is a risk that  … </t>
  </si>
  <si>
    <t>Which will impact in … </t>
  </si>
  <si>
    <t>Risk Treatment 2.1: … </t>
  </si>
  <si>
    <t>Risk level: </t>
  </si>
  <si>
    <t>Risk Treatment 2.2: … </t>
  </si>
  <si>
    <t>moderate</t>
  </si>
  <si>
    <t>Risk Treatment 2.3: … </t>
  </si>
  <si>
    <r>
      <t>Duration</t>
    </r>
    <r>
      <rPr>
        <sz val="11"/>
        <rFont val="Calibri"/>
        <family val="2"/>
        <scheme val="minor"/>
      </rPr>
      <t> </t>
    </r>
  </si>
  <si>
    <r>
      <t>Project ID (Quantum)</t>
    </r>
    <r>
      <rPr>
        <sz val="11"/>
        <rFont val="Calibri"/>
        <family val="2"/>
        <scheme val="minor"/>
      </rPr>
      <t> </t>
    </r>
  </si>
  <si>
    <t>Mission </t>
  </si>
  <si>
    <t>Month </t>
  </si>
  <si>
    <t>Estimated Number of Travellers (staff) </t>
  </si>
  <si>
    <t>Estimated Number of Travellers (external) </t>
  </si>
  <si>
    <t>Local/international </t>
  </si>
  <si>
    <t>Mode of transport (air, land, sea/river) </t>
  </si>
  <si>
    <t>Security Planning Required (Y/N) </t>
  </si>
  <si>
    <t>Estimated cost </t>
  </si>
  <si>
    <t>Tonga FBO</t>
  </si>
  <si>
    <t>April</t>
  </si>
  <si>
    <t>International</t>
  </si>
  <si>
    <t>Air</t>
  </si>
  <si>
    <t>PIPG Delegations</t>
  </si>
  <si>
    <t>August</t>
  </si>
  <si>
    <t>Solomon Islands Committee Induction</t>
  </si>
  <si>
    <t>May</t>
  </si>
  <si>
    <t>Solomon Islands civic education</t>
  </si>
  <si>
    <t>Local</t>
  </si>
  <si>
    <t>Solomon Islands Committee inquiry</t>
  </si>
  <si>
    <t>June</t>
  </si>
  <si>
    <t>Solomon Islands POCC</t>
  </si>
  <si>
    <t>July</t>
  </si>
  <si>
    <t>Kiribati Committee/PAC Induction</t>
  </si>
  <si>
    <t>February</t>
  </si>
  <si>
    <t>Vanautu MPs induction</t>
  </si>
  <si>
    <t>Vanuatu Clerk Attachment</t>
  </si>
  <si>
    <t>Vanuatu Youth Parliament</t>
  </si>
  <si>
    <t xml:space="preserve">July </t>
  </si>
  <si>
    <t>Vanuatu civic education</t>
  </si>
  <si>
    <t>  </t>
  </si>
  <si>
    <t>Project Title</t>
  </si>
  <si>
    <t>Duration</t>
  </si>
  <si>
    <t xml:space="preserve">Project ID </t>
  </si>
  <si>
    <t>IP/RP’s Name</t>
  </si>
  <si>
    <t>List of Previous Observations</t>
  </si>
  <si>
    <t xml:space="preserve">Actions to be undertaken </t>
  </si>
  <si>
    <t>Proposed date</t>
  </si>
  <si>
    <t>Status</t>
  </si>
  <si>
    <t>Micro Assessment</t>
  </si>
  <si>
    <t>Micro Assessment [year]</t>
  </si>
  <si>
    <t>Spot Check</t>
  </si>
  <si>
    <t>Spot check [year]</t>
  </si>
  <si>
    <t>Audit [year]</t>
  </si>
  <si>
    <t xml:space="preserve"> </t>
  </si>
  <si>
    <t xml:space="preserve">  Please add more rows if needed. </t>
  </si>
  <si>
    <r>
      <t>Resource Mobilization Plan</t>
    </r>
    <r>
      <rPr>
        <sz val="11"/>
        <color rgb="FF000000"/>
        <rFont val="Calibri"/>
        <family val="2"/>
        <scheme val="minor"/>
      </rPr>
      <t> </t>
    </r>
  </si>
  <si>
    <r>
      <t>Target partner</t>
    </r>
    <r>
      <rPr>
        <sz val="11"/>
        <rFont val="Calibri"/>
        <family val="2"/>
        <scheme val="minor"/>
      </rPr>
      <t> </t>
    </r>
  </si>
  <si>
    <r>
      <t>Expected funding</t>
    </r>
    <r>
      <rPr>
        <sz val="11"/>
        <rFont val="Calibri"/>
        <family val="2"/>
        <scheme val="minor"/>
      </rPr>
      <t> </t>
    </r>
  </si>
  <si>
    <r>
      <t>Targeted area(s) of cooperation*</t>
    </r>
    <r>
      <rPr>
        <sz val="11"/>
        <rFont val="Calibri"/>
        <family val="2"/>
        <scheme val="minor"/>
      </rPr>
      <t> </t>
    </r>
  </si>
  <si>
    <r>
      <t>Concrete actions and timing for engagement</t>
    </r>
    <r>
      <rPr>
        <sz val="11"/>
        <rFont val="Calibri"/>
        <family val="2"/>
        <scheme val="minor"/>
      </rPr>
      <t> </t>
    </r>
  </si>
  <si>
    <r>
      <t>Responsible CO Unit/Person</t>
    </r>
    <r>
      <rPr>
        <sz val="11"/>
        <rFont val="Calibri"/>
        <family val="2"/>
        <scheme val="minor"/>
      </rPr>
      <t> </t>
    </r>
  </si>
  <si>
    <t>(+X% or $Y from $Z in YYYY) </t>
  </si>
  <si>
    <t>(Linked to new Strategic Plan) </t>
  </si>
  <si>
    <t>(Consider partners’ budget cycle and most influencing persons for identifying good entry points for partnership and influencing funding decisions by partners. Specify the joint policy dialogues, high level meeting/letters, proposal submissions, etc. Indicate needed CO capacity investments) </t>
  </si>
  <si>
    <t>(And supporting unit/persons if any) </t>
  </si>
  <si>
    <t>(*Can also name the titles of associated projects) </t>
  </si>
  <si>
    <t>NZ$1,706,008 in 2024</t>
  </si>
  <si>
    <t>NZ$2,647,352 in 2025</t>
  </si>
  <si>
    <t>NZ$2,710,890 in 2026</t>
  </si>
  <si>
    <t>NZ$2,429,615 in 2027</t>
  </si>
  <si>
    <t>NZ$1,806,135 in 2028</t>
  </si>
  <si>
    <t>Likelihood</t>
  </si>
  <si>
    <t>Impact</t>
  </si>
  <si>
    <t>Risk level</t>
  </si>
  <si>
    <t>not likely</t>
  </si>
  <si>
    <t>negligeable</t>
  </si>
  <si>
    <t>low</t>
  </si>
  <si>
    <t>low likelihood</t>
  </si>
  <si>
    <t>minor</t>
  </si>
  <si>
    <t>moderately likely</t>
  </si>
  <si>
    <t>intermediate</t>
  </si>
  <si>
    <t>substantial</t>
  </si>
  <si>
    <t>highly likely</t>
  </si>
  <si>
    <t>extensive</t>
  </si>
  <si>
    <t>high</t>
  </si>
  <si>
    <t>expected</t>
  </si>
  <si>
    <t>extreme</t>
  </si>
  <si>
    <t>Type of Report</t>
  </si>
  <si>
    <t>Reporting Frequency</t>
  </si>
  <si>
    <r>
      <t>Reporting Deadline</t>
    </r>
    <r>
      <rPr>
        <sz val="11"/>
        <rFont val="Calibri"/>
        <family val="2"/>
        <scheme val="minor"/>
      </rPr>
      <t> </t>
    </r>
  </si>
  <si>
    <t>MFAT</t>
  </si>
  <si>
    <t>UNDP( Internal)</t>
  </si>
  <si>
    <t>Annual</t>
  </si>
  <si>
    <t>Donor Progress Reports</t>
  </si>
  <si>
    <t xml:space="preserve">Annual </t>
  </si>
  <si>
    <t>30 Oct, 2025</t>
  </si>
  <si>
    <t>Monitoring Reports</t>
  </si>
  <si>
    <t>As per frequency</t>
  </si>
  <si>
    <t>ROAR 2025</t>
  </si>
  <si>
    <t>Account</t>
  </si>
  <si>
    <t>Description</t>
  </si>
  <si>
    <t>Salaries - NO Staff</t>
  </si>
  <si>
    <t>Other Payroll Costs - NO Staff</t>
  </si>
  <si>
    <t>Salaries - GS Staff</t>
  </si>
  <si>
    <t>Other Payroll Costs - GS Staff</t>
  </si>
  <si>
    <t>Salaries - IP Staff</t>
  </si>
  <si>
    <t>Post Adjustment - IP Staff</t>
  </si>
  <si>
    <t>Other Payroll Costs - IP Staff</t>
  </si>
  <si>
    <t>Salaries - UN MPO International Staff</t>
  </si>
  <si>
    <t>Dependency Allowance - NO Staff</t>
  </si>
  <si>
    <t>Contributions to Joint Staff Pension - NO Staff</t>
  </si>
  <si>
    <t>Contributions to Medical, Social Insurances - NO Staff</t>
  </si>
  <si>
    <t>Hazard Duty Station Allowance - NO Staff</t>
  </si>
  <si>
    <t>Annual Leave Expense - NO Staff</t>
  </si>
  <si>
    <t>Dependency Allowance - GS Staff</t>
  </si>
  <si>
    <t>Contributions to Joint Staff Pension Fund - GS Staff</t>
  </si>
  <si>
    <t>Contributions to Medical, Social Insurances - Staff outside New York</t>
  </si>
  <si>
    <t>Language Allowance - GS Staff</t>
  </si>
  <si>
    <t>Hazard Duty Station Allowance - GS Staff</t>
  </si>
  <si>
    <t>Annual Leave Expense - GS Staff</t>
  </si>
  <si>
    <t>Dependency Allowance - IP Staff</t>
  </si>
  <si>
    <t>Contributions to Joint Staff Pension Fund - IP Staff</t>
  </si>
  <si>
    <t>Contributions to Medical, Social Insurances - Staff in New York</t>
  </si>
  <si>
    <t>Hardship and Non-Mobility Allowance - IP Staff</t>
  </si>
  <si>
    <t>Representation Allowance (exclude hosplitality payment)</t>
  </si>
  <si>
    <t>Rental Supplement - IP Staff</t>
  </si>
  <si>
    <t>Hazard Duty Station Allowance - IP Staff</t>
  </si>
  <si>
    <t>Annual Leave Expense - IP Staff</t>
  </si>
  <si>
    <t>Compensatory Payments - NO Staff</t>
  </si>
  <si>
    <t>Reimbursement of Income Tax - NO Staff</t>
  </si>
  <si>
    <t>Termination Indemnity Cost - NO Staff</t>
  </si>
  <si>
    <t>Contribution Dispensary Cost - NO Staff</t>
  </si>
  <si>
    <t>Special Education Grant and Travel Expense - LNO Staff</t>
  </si>
  <si>
    <t>Security Evacuation Cost - LNO Staff</t>
  </si>
  <si>
    <t>Medical Evacuation Cost - LNO Staff</t>
  </si>
  <si>
    <t>Reimbursement of Medical Costs - LNO Staff</t>
  </si>
  <si>
    <t>Appendix D Compensation Cost - NO Staff</t>
  </si>
  <si>
    <t>Compensatory Payments Cost - GS Staff</t>
  </si>
  <si>
    <t>Reimbursement of Income Tax - GS Staff</t>
  </si>
  <si>
    <t>Cost of Repatriation - GS Staff</t>
  </si>
  <si>
    <t>Termination Indemnity Cost - GS Staff</t>
  </si>
  <si>
    <t>Contribution Dispensary Cost - GS Staff</t>
  </si>
  <si>
    <t>Special Education Grant and Travel Expense - GS Staff</t>
  </si>
  <si>
    <t>Security Evacuation Cost - GS Staff</t>
  </si>
  <si>
    <t>Medical Evacuation Cost - GS Staff</t>
  </si>
  <si>
    <t>Reimbursement of Medical Costs - GS Staff</t>
  </si>
  <si>
    <t>Appendix D Compensation Cost - GS Staff</t>
  </si>
  <si>
    <t>Cost of Repatriation - IP Staff</t>
  </si>
  <si>
    <t>Compensatory Payments Cost - IP Staff</t>
  </si>
  <si>
    <t>Medical Evacuation Cost - IP Staff</t>
  </si>
  <si>
    <t>Security Evacuation Cost - IP Staff</t>
  </si>
  <si>
    <t>Education Grant and Travel Expense - IP Staff</t>
  </si>
  <si>
    <t>Home Leave Travel Allowance - IP Staff</t>
  </si>
  <si>
    <t>Rest and Recuperation Allowance - IP Staff</t>
  </si>
  <si>
    <t>Reimbursement of Income Tax - IP Staff</t>
  </si>
  <si>
    <t>Termination Indemnity Cost - IP Staff</t>
  </si>
  <si>
    <t>Medical Exams including Pre-employment - Staff</t>
  </si>
  <si>
    <t>Special Operations Living Allowance - IP</t>
  </si>
  <si>
    <t>Assignment Allowance - IP Staff</t>
  </si>
  <si>
    <t>Family Visit Travel - IP Staff</t>
  </si>
  <si>
    <t>Learning Costs - Course Fee (staff)</t>
  </si>
  <si>
    <t>Learning Costs - Air Ticket (staff)</t>
  </si>
  <si>
    <t>Learning Costs - Daily Subsistence Allowance (staff)</t>
  </si>
  <si>
    <t>Learning Costs - Subcontractors (staff)</t>
  </si>
  <si>
    <t>Hazard Insurance</t>
  </si>
  <si>
    <t>War Insurance</t>
  </si>
  <si>
    <t>Staff related Insurance - Others</t>
  </si>
  <si>
    <t>Security Cost - Staff Residences</t>
  </si>
  <si>
    <t>Security Cost - Personal</t>
  </si>
  <si>
    <t>Contribution to Repatriation Grant</t>
  </si>
  <si>
    <t>Contribution to Security - Staff</t>
  </si>
  <si>
    <t>Contribution to Training</t>
  </si>
  <si>
    <t>Contribution to Information And Communications Technology (ICT) - Staff</t>
  </si>
  <si>
    <t>Contributions to MAIP</t>
  </si>
  <si>
    <t>Contribution to UN JFA</t>
  </si>
  <si>
    <t>Contributions to Appendix D</t>
  </si>
  <si>
    <t>Appointment Cost - National Officers</t>
  </si>
  <si>
    <t>Separation Cost - National Officers</t>
  </si>
  <si>
    <t>Competency Assessment - National Officers</t>
  </si>
  <si>
    <t>Detail Assignment - National Officers</t>
  </si>
  <si>
    <t>Appointment Cost - GS Staff</t>
  </si>
  <si>
    <t>Separation Cost - GS Staff</t>
  </si>
  <si>
    <t>Competency Assessment - GS Staff</t>
  </si>
  <si>
    <t>Detail Assignment - GS staff</t>
  </si>
  <si>
    <t>Appointment Cost - IP Staff</t>
  </si>
  <si>
    <t>Appointment Cost - Air Ticket for IP Staff</t>
  </si>
  <si>
    <t>Appointment Cost - Daily Subsistence Allowance for IP Staff</t>
  </si>
  <si>
    <t>Appointment Cost - Lump Sum Salary for IP Staff</t>
  </si>
  <si>
    <t>Appointment Cost - Shipment for IP Staff</t>
  </si>
  <si>
    <t>Separation Cost - IP Staff</t>
  </si>
  <si>
    <t>Detail Assignment - IP Staff</t>
  </si>
  <si>
    <t>Relocation Grant upon Initial Assignment - IP Staff on Fixed-Term Appointment</t>
  </si>
  <si>
    <t>Relocation Grant upon Reassignment - IP Staff on Fixed-Term Appointment</t>
  </si>
  <si>
    <t>Reassignment Grant - IP Staff</t>
  </si>
  <si>
    <t>Reassignment Cost - Air Ticket for IP Staff</t>
  </si>
  <si>
    <t>Reassignment Cost - Daily Subsistence Allowance for IP Staff</t>
  </si>
  <si>
    <t>Reassignment Cost - Lump Sum Salary for IP Staff</t>
  </si>
  <si>
    <t>Reassignment Cost - Shipment for IP Staff</t>
  </si>
  <si>
    <t>Recruitment Cost - IP Staff</t>
  </si>
  <si>
    <t>Competency Assessment - IP Staff</t>
  </si>
  <si>
    <t>Competency Assessment - Other</t>
  </si>
  <si>
    <t>Direct Project Cost - Services provided by CO Staff</t>
  </si>
  <si>
    <t>Expert Advisory Services - HQ Staff</t>
  </si>
  <si>
    <t>Contribution to Medical Insurance Plan -Retired National Officers</t>
  </si>
  <si>
    <t>Contributions to ASHI Reserve</t>
  </si>
  <si>
    <t>Death Benefit Cost - Staff</t>
  </si>
  <si>
    <t>Repatriation Grant Surcharge</t>
  </si>
  <si>
    <t>Contribution to Medical Insurance Plan -Retired GS Staff</t>
  </si>
  <si>
    <t>Payroll Management Cost Recovery - Atlas</t>
  </si>
  <si>
    <t>Overtime and Night Differential Benefits - GS Staff</t>
  </si>
  <si>
    <t>Labour Cost – NO Staff</t>
  </si>
  <si>
    <t>Labour Cost – GS Staff</t>
  </si>
  <si>
    <t>Labour Cost – IP Staff</t>
  </si>
  <si>
    <t>Medical Insurance of UN Agencies NOT Administered by UNDP</t>
  </si>
  <si>
    <t>Pension Fund of UN Agencies NOT Administered by UNDP</t>
  </si>
  <si>
    <t>Personnel-related Cost with Other UN Agencies</t>
  </si>
  <si>
    <t>International Consultants Expenses - Short-Term Technical Contractors</t>
  </si>
  <si>
    <t>International Consultants Expenses - Short-Term Support Contractors</t>
  </si>
  <si>
    <t>Local Consultants Expenses - Short-Term Technical Contractors</t>
  </si>
  <si>
    <t>Internship Stipend</t>
  </si>
  <si>
    <t>Service Contract Holders Cost</t>
  </si>
  <si>
    <t>MAIP Premium - Service Contract Holders</t>
  </si>
  <si>
    <t>Contribution to Security - Service Contract Holders</t>
  </si>
  <si>
    <t>Payroll Management Cost Recovery - Service Contract Holders</t>
  </si>
  <si>
    <t>Appendix D Compensation Cost - Service Contract Holders</t>
  </si>
  <si>
    <t>Innovation Prizes - Individuals</t>
  </si>
  <si>
    <t>International Personnel Services Agreement</t>
  </si>
  <si>
    <t>Labour Cost - International Personnel Services Agreement</t>
  </si>
  <si>
    <t>National Personnel Services Agreement</t>
  </si>
  <si>
    <t>Labour Cost - National Personnel Services Agreement</t>
  </si>
  <si>
    <t>Labour cost - UN Volunteers</t>
  </si>
  <si>
    <t>UNV Volunteer Living Allowances</t>
  </si>
  <si>
    <t>UNV Settling-In Grant</t>
  </si>
  <si>
    <t>UNV Contribution towards expenses incurred for commencement of services</t>
  </si>
  <si>
    <t>UNV Security Allowance</t>
  </si>
  <si>
    <t>UNV Volunteer Learning</t>
  </si>
  <si>
    <t>UNV Hazard Pay</t>
  </si>
  <si>
    <t>UNV Wellbeing Differential</t>
  </si>
  <si>
    <t>UNV Rest and Recuperation</t>
  </si>
  <si>
    <t>UNV Medical Insurance</t>
  </si>
  <si>
    <t>UNV Medical Evacuation Cost</t>
  </si>
  <si>
    <t>UNV Security Evacuation Cost</t>
  </si>
  <si>
    <t>UNV Global Charges</t>
  </si>
  <si>
    <t>Contribution to Security - UN Volunteers</t>
  </si>
  <si>
    <t>UNV Home Leave Travel and Allowance</t>
  </si>
  <si>
    <t>UNV Resettlement Allowance</t>
  </si>
  <si>
    <t>UNV International Appointment Repatriation Cost</t>
  </si>
  <si>
    <t>UNV National Appointment Repatriation Cost</t>
  </si>
  <si>
    <t>UNV UN Mission Housing</t>
  </si>
  <si>
    <t>UNV UN Mission Liberty Mileage</t>
  </si>
  <si>
    <t>UNV UN Mission Telephone</t>
  </si>
  <si>
    <t>UNV UN Mission Medical Expenses</t>
  </si>
  <si>
    <t>UNV Lost or Damaged Property UN Mission</t>
  </si>
  <si>
    <t>UNV UN Mission Food Rations</t>
  </si>
  <si>
    <t>UNV Development Effectiveness</t>
  </si>
  <si>
    <t>UNV Cost Recovery Deployment</t>
  </si>
  <si>
    <t>UNV Cost Recovery Recurring</t>
  </si>
  <si>
    <t>Travel Tickets - International</t>
  </si>
  <si>
    <t>Travel Tickets - Local</t>
  </si>
  <si>
    <t>Daily Subsistence Allowance - International</t>
  </si>
  <si>
    <t>Daily Subsistence Allowance - Local</t>
  </si>
  <si>
    <t>Daily Subsistence Allowance - Meeting Participants (Non-Staff)</t>
  </si>
  <si>
    <t>Shipment Cost</t>
  </si>
  <si>
    <t>Travel Cost - Other</t>
  </si>
  <si>
    <t>Long Term Contractual Service Cost - Individual Implementing Partners</t>
  </si>
  <si>
    <t>Service Cost - Construction and Engineer</t>
  </si>
  <si>
    <t>Service Cost - Agricultural Management</t>
  </si>
  <si>
    <t>Service Cost - Natural Resources and Environment</t>
  </si>
  <si>
    <t>Service Cost - Trade and Business Services</t>
  </si>
  <si>
    <t>Service Cost - Studies and Research Services</t>
  </si>
  <si>
    <t>Service Cost - Security Blast Assessment</t>
  </si>
  <si>
    <t>Service Cost - Transportation Services</t>
  </si>
  <si>
    <t>Service Cost - Communications Services</t>
  </si>
  <si>
    <t>Service Cost - System Development</t>
  </si>
  <si>
    <t>Service Cost - Help Desk Support Training</t>
  </si>
  <si>
    <t>Service Cost - Business Analysis</t>
  </si>
  <si>
    <t>Service Cost - Information Technology</t>
  </si>
  <si>
    <t>Service Cost - Training and Education Services</t>
  </si>
  <si>
    <t>Service Cost - Manufacturing Services</t>
  </si>
  <si>
    <t>Service Cost - Public Admin and Politics</t>
  </si>
  <si>
    <t>Service Cost - Education and Health Services</t>
  </si>
  <si>
    <t>Service Cost - Social Services and Social Sciences</t>
  </si>
  <si>
    <t>Service Cost - Humanitarian Aid and Relief</t>
  </si>
  <si>
    <t>Service Cost - Urban, Rural and Regional Services</t>
  </si>
  <si>
    <t>Innovation Prizes - Companies</t>
  </si>
  <si>
    <t>Office Equipment</t>
  </si>
  <si>
    <t>Machinery and Equipment</t>
  </si>
  <si>
    <t>Transporation Equipment</t>
  </si>
  <si>
    <t>Special Purpose Transportation - Armored and Mine</t>
  </si>
  <si>
    <t>Furniture</t>
  </si>
  <si>
    <t>Asset External Clearing</t>
  </si>
  <si>
    <t>Consumables - Agriculture and Forestry Products</t>
  </si>
  <si>
    <t>Consumables - Minerals, Mining and Metal Products</t>
  </si>
  <si>
    <t>Consumables - Fuel, Petroleum and Other Oils</t>
  </si>
  <si>
    <t>Consumables - Food and Textile Products</t>
  </si>
  <si>
    <t>Comsumables - Wood and Paper Products</t>
  </si>
  <si>
    <t>Consumables - Chemical, Glass and Non-Metallic Products</t>
  </si>
  <si>
    <t>Consumables - Medical Equipment and Supplies</t>
  </si>
  <si>
    <t>Consumables - Pharmaceutical Products</t>
  </si>
  <si>
    <t>Consumables - Contraceptive Pills</t>
  </si>
  <si>
    <t>Consumables - Contraceptive Condoms</t>
  </si>
  <si>
    <t>Consumables - Contraceptive Injectables</t>
  </si>
  <si>
    <t>Consumables - Contraceptives Spermicides</t>
  </si>
  <si>
    <t>Consumables - Medical Kits</t>
  </si>
  <si>
    <t>Consumables - Dignity and Hygiene Kits</t>
  </si>
  <si>
    <t>Consumables - Personal Protective Equipment for Infectious Disease</t>
  </si>
  <si>
    <t>Consumables - Security-related Supplies and Materials</t>
  </si>
  <si>
    <t>Other Materials and Goods</t>
  </si>
  <si>
    <t>Prefabricated Structure - Other Buildings</t>
  </si>
  <si>
    <t>Other Building Maintenance</t>
  </si>
  <si>
    <t>Security Equipment</t>
  </si>
  <si>
    <t>Information and Communications Technology (ICT) Equipment</t>
  </si>
  <si>
    <t>Courier Charges</t>
  </si>
  <si>
    <t>Land Telephone Charges</t>
  </si>
  <si>
    <t>Mobile Telephone Charges</t>
  </si>
  <si>
    <t>Postage and Pouch System</t>
  </si>
  <si>
    <t>E-mail-Subscription</t>
  </si>
  <si>
    <t>Connectivity Charges</t>
  </si>
  <si>
    <t>Common Services - Communications</t>
  </si>
  <si>
    <t>Consumables - Stationery and Other Office Supplies</t>
  </si>
  <si>
    <t>Print Media</t>
  </si>
  <si>
    <t>Electronic Media</t>
  </si>
  <si>
    <t>Grants to Institutions and Other Benefactors</t>
  </si>
  <si>
    <t>Micro Capital Grants - Credit</t>
  </si>
  <si>
    <t>Micro Capital Grants - Other</t>
  </si>
  <si>
    <t>Joint Programming Expenditure</t>
  </si>
  <si>
    <t>Non-Credit Capital Grants - Financial Service</t>
  </si>
  <si>
    <t>Non-Credit Capital Grants - Local Government</t>
  </si>
  <si>
    <t>Grant by International Professional (IP) toSubGrantee</t>
  </si>
  <si>
    <t>Performance - based Payments Performance Based Grants (PBP)</t>
  </si>
  <si>
    <t>Low Value Performance-based Payment</t>
  </si>
  <si>
    <t>Hospitality Expenses - Special Events</t>
  </si>
  <si>
    <t>Hospitality Expenses - Invoiced Expenses</t>
  </si>
  <si>
    <t>Hospitality Expenses - Catering</t>
  </si>
  <si>
    <t>Computer Software</t>
  </si>
  <si>
    <t>Information and Communications Technology (ICT) Supplies</t>
  </si>
  <si>
    <t>Internally Developed Software</t>
  </si>
  <si>
    <t>Trademark, Copyrights and Licenses expensed</t>
  </si>
  <si>
    <t>Direct Passthrough - Indirect Cost</t>
  </si>
  <si>
    <t>Direct Budget Support Expenditure</t>
  </si>
  <si>
    <t>Lease Expense - Land</t>
  </si>
  <si>
    <t>Lease Expense - Building</t>
  </si>
  <si>
    <t>Lease Expense - Adjustments</t>
  </si>
  <si>
    <t>Leasehold Improvement on Leased Buildings</t>
  </si>
  <si>
    <t>Rental Expense - Meeting Rooms</t>
  </si>
  <si>
    <t>Rental Expense - Office Equipment and Furniture</t>
  </si>
  <si>
    <t>Custodial and Cleaning Services</t>
  </si>
  <si>
    <t>Office Relocation Expenses</t>
  </si>
  <si>
    <t>Utilities</t>
  </si>
  <si>
    <t>Common Services - Premises</t>
  </si>
  <si>
    <t>Land</t>
  </si>
  <si>
    <t>Building</t>
  </si>
  <si>
    <t>Leasehold Improvement on Owned Premises</t>
  </si>
  <si>
    <t>Security Reinforcement on Owned Premises</t>
  </si>
  <si>
    <t>Construction Cost</t>
  </si>
  <si>
    <t>Maintenance Cost - Hardware</t>
  </si>
  <si>
    <t>Maintenance Cost - Software Licenses</t>
  </si>
  <si>
    <t>Rental Expense - Information And Communications Technology (ICT) Equipment</t>
  </si>
  <si>
    <t>Rental and Maintenance Cost - Other Office Equipment</t>
  </si>
  <si>
    <t>Maintenance Cost - Equipment</t>
  </si>
  <si>
    <t>Maintenance Cost - Transportation Equipment</t>
  </si>
  <si>
    <t>Lease Expense - Vehicles</t>
  </si>
  <si>
    <t>Lease Expense - Heavy Equipment and Other Equipment</t>
  </si>
  <si>
    <t>Reimbursement to UNDP for Support Services</t>
  </si>
  <si>
    <t>Reimbursement to UN for Support Services</t>
  </si>
  <si>
    <t>Reimbursement to UN for External Audit Services</t>
  </si>
  <si>
    <t>Reimbursement to UN for System Entity Support Services</t>
  </si>
  <si>
    <t>Management and Reporting Services</t>
  </si>
  <si>
    <t>Audit Fees</t>
  </si>
  <si>
    <t>Accounting Related Fees</t>
  </si>
  <si>
    <t>Legal Fees</t>
  </si>
  <si>
    <t>Capacity Assessment</t>
  </si>
  <si>
    <t>Investment Management Fees</t>
  </si>
  <si>
    <t>Audio Visual Productions</t>
  </si>
  <si>
    <t>Printing and Publications</t>
  </si>
  <si>
    <t>Promotional Materials and Distribution</t>
  </si>
  <si>
    <t>Translation Costs</t>
  </si>
  <si>
    <t>Other Media Costs</t>
  </si>
  <si>
    <t>Contributions to Consultative Committee on Administrative Questions (CCAQ)</t>
  </si>
  <si>
    <t>Contributions to Joint Inspection Unit (JIU)</t>
  </si>
  <si>
    <t>Contributions to International Civil Service Commission (ICSC)</t>
  </si>
  <si>
    <t>Contributions to Chief Executive Board (CEB) Activity</t>
  </si>
  <si>
    <t>Contributions to Country Office Common Security</t>
  </si>
  <si>
    <t>Contributions to RC System</t>
  </si>
  <si>
    <t>Contributions to Global Evaluation Initiative (GEI)</t>
  </si>
  <si>
    <t>Charges on Financially-Completed Projects</t>
  </si>
  <si>
    <t>Exchange Loss - Executing Agency</t>
  </si>
  <si>
    <t>General Insurance</t>
  </si>
  <si>
    <t>Warranty Expense for Office Equipment</t>
  </si>
  <si>
    <t>Bank Charges</t>
  </si>
  <si>
    <t>Claims and Adjustments</t>
  </si>
  <si>
    <t>Storage Cost</t>
  </si>
  <si>
    <t>Sundry Expenses</t>
  </si>
  <si>
    <t>Staff Welfare</t>
  </si>
  <si>
    <t>Appraisal and De-Risking</t>
  </si>
  <si>
    <t>Services to Projects - General Opex</t>
  </si>
  <si>
    <t>Direct Project Costs to Recover Waived</t>
  </si>
  <si>
    <t>UNDP Cost Recovery Charged - Bills</t>
  </si>
  <si>
    <t>Port Operation Costs</t>
  </si>
  <si>
    <t>Land Transport Costs</t>
  </si>
  <si>
    <t>Electronic Data Processing Operations Cost</t>
  </si>
  <si>
    <t>Distribution Cost</t>
  </si>
  <si>
    <t>Other Logistics Expenses</t>
  </si>
  <si>
    <t>Gain/Loss Disposal Fixed Asset</t>
  </si>
  <si>
    <t>Non - Property Plant Equipment (PPE) Transfers - Intra-unit</t>
  </si>
  <si>
    <t>Facilities and Administration - Implementation</t>
  </si>
  <si>
    <t>GMS current year adjustment</t>
  </si>
  <si>
    <t>GMS prior year adjustment</t>
  </si>
  <si>
    <t>Learning Costs - Course Fee (non staff)</t>
  </si>
  <si>
    <t>Learning Costs - Air Ticket (non staff)</t>
  </si>
  <si>
    <t>Learning Costs - Daily Subsistence Allowance (non staff)</t>
  </si>
  <si>
    <t>Learning Costs - Subcontractors (non staff)</t>
  </si>
  <si>
    <t>Learning Costs - Training of Counter</t>
  </si>
  <si>
    <t>Learning Costs - Participation of Counterparts</t>
  </si>
  <si>
    <t>Learning Costs - Stipends for Training, Workshop, Conference</t>
  </si>
  <si>
    <t>Learning Costs - Honorariums to Professionals</t>
  </si>
  <si>
    <t>Unrealized Foreign Exchange Losses</t>
  </si>
  <si>
    <t>Realized Loss</t>
  </si>
  <si>
    <t>Labour Cost – NO Staff on Temporary Appointment</t>
  </si>
  <si>
    <t>Salaries - NO Staff on Temporary Appointment</t>
  </si>
  <si>
    <t>UNJSPF Pension Contribution - NO Staff on Temporary Appointment</t>
  </si>
  <si>
    <t>Employer Portion of Medical and Social Insurance - NO Staff on Temporary Appointment</t>
  </si>
  <si>
    <t>Cost of Repatriation and Annual Leave - NO on Temporary Appointment</t>
  </si>
  <si>
    <t>Termination Indemnity Cost - NO Staff on Temporary Appointment</t>
  </si>
  <si>
    <t>Death Benefits Cost - Temporary Appointment</t>
  </si>
  <si>
    <t>Special Education Grant - LNO on Temporary Appointment</t>
  </si>
  <si>
    <t>Dependency Allowance - NO Staff on Temporary Appointment</t>
  </si>
  <si>
    <t>Reimbursement of Medical Costs - LNO Staff on Temporary Appointment</t>
  </si>
  <si>
    <t>Reimbursement of Income Tax - NO Staff on Temporary Appointment</t>
  </si>
  <si>
    <t>Appointment Cost - NO Staff on Temporary Appointment</t>
  </si>
  <si>
    <t>Other Payroll Costs - NO Staff on Temporary Appointment</t>
  </si>
  <si>
    <t>Hazard Duty Station Allowance - NO Staff on Temporary Appointment</t>
  </si>
  <si>
    <t>Overtime and Night Differential Benefits - NO Staff on Temporary Appointment</t>
  </si>
  <si>
    <t>Relocation Grant - National Officers on Temporary Appointments</t>
  </si>
  <si>
    <t>MAIP Premium - NO Staff on Temporary Appointment</t>
  </si>
  <si>
    <t>Appendix D Compensation Cost - National Officers on Temporary Appointment</t>
  </si>
  <si>
    <t>Labour Cost – GS Staff on Temporary Appointment</t>
  </si>
  <si>
    <t>Salaries - GS Staff on Temporary Appointment</t>
  </si>
  <si>
    <t>UNJSPF Pension Contribution - GS Staff on Temporary Appointment</t>
  </si>
  <si>
    <t>Employer Portion of Medical and Social Insurance - GS Staff on Temporary Appointment</t>
  </si>
  <si>
    <t>Language Allowance - GS Staff on Temporary Appointment</t>
  </si>
  <si>
    <t>Termination Indemnity Cost - GS Staff on Temporary Appointment</t>
  </si>
  <si>
    <t>Special Education Grant - GS Staff on Temporary Appointments</t>
  </si>
  <si>
    <t>Security Evacuation Cost - GS Staff on Temporary Appointment</t>
  </si>
  <si>
    <t>Dependency Allowance - GS Staff on Temporary Appointment</t>
  </si>
  <si>
    <t>Reimbursement of Medical Costs - GS Staff on Temporary Appointment</t>
  </si>
  <si>
    <t>Reimbursement of Income Tax - GS Staff on Temporary Appointment</t>
  </si>
  <si>
    <t>Assignment Grant - GS Staff on Temporary Appointment</t>
  </si>
  <si>
    <t>Other Payroll Costs - GS Staff on Temporary Appointment</t>
  </si>
  <si>
    <t>Hazard Duty Station Allowance - GS Staff on Temporary Appointment</t>
  </si>
  <si>
    <t>Overtime and Night Differential Benefits - GS Staff on Temporary Appointment</t>
  </si>
  <si>
    <t>Relocation Grant - GS Staff on Temporary Appointments</t>
  </si>
  <si>
    <t>MAIP Premium - GS Staff on Temporary Appointment</t>
  </si>
  <si>
    <t>Appendix D Compensation Cost - GS Staff on Temporary Appointment</t>
  </si>
  <si>
    <t>Labour Cost – IP Staff on Temporary Appointment</t>
  </si>
  <si>
    <t>Salaries - IP Staff on Temporary Appointment</t>
  </si>
  <si>
    <t>Appointment Cost - Air Ticket for IP Staff on Temporary Appointment</t>
  </si>
  <si>
    <t>Appointment Cost - Daily Subsistence Allowance for IP Staff on Temporary Appointment</t>
  </si>
  <si>
    <t>Appointment Cost - Shipment for IP Staff on Temporary Appointment</t>
  </si>
  <si>
    <t>Post Adjustment - IP Staff on Temporary Appointment</t>
  </si>
  <si>
    <t>Employer Portion of Medical and Social Insurance - IP Staff on Temporary Appointment</t>
  </si>
  <si>
    <t>Hardship and Non-Mobility Allowance - IP Staff on Temporary Appointment</t>
  </si>
  <si>
    <t>Appointment Cost - Lump Sum Salary for IP Staff on Temporary Appointment</t>
  </si>
  <si>
    <t>Representation Allowance (exclude hosplitality payment) -TA</t>
  </si>
  <si>
    <t>Education Grant and Travel Expense - IP Staff on Temporary Appointment</t>
  </si>
  <si>
    <t>Hazard Duty Station Allowance - IP Staff on Temporary Appointment</t>
  </si>
  <si>
    <t>Dependency Allowance - IP Staff on Temporary Appointment</t>
  </si>
  <si>
    <t>Rental Supplement - IP Staff on Temporary Appointment</t>
  </si>
  <si>
    <t>Reimbursement of Income Tax - IP Staff on Temporary Appointment</t>
  </si>
  <si>
    <t>Termination Indemnity Cost - IP Staff on Temporary Appointment</t>
  </si>
  <si>
    <t>Cost of Repatriation and Annual Leave - IP on Temporary Appointment</t>
  </si>
  <si>
    <t>Special Operations Living Allowance - IP on Temporary Appointment</t>
  </si>
  <si>
    <t>UNJSPF Pension Contribution - IP Staff on Temporary Appointment</t>
  </si>
  <si>
    <t>Security Evacuation Cost - IP Staff on Temporary Appointment</t>
  </si>
  <si>
    <t>Contribution to Security - IP/Temporary Appointment</t>
  </si>
  <si>
    <t>Contribution to Information And Communications Technology (ICT) - TA</t>
  </si>
  <si>
    <t>Relocation Grant - IP Staff on Temporary Appointments</t>
  </si>
  <si>
    <t>MAIP Premium - IP Staff on Temporary Appointment</t>
  </si>
  <si>
    <t>Payroll Management Cost Recovery</t>
  </si>
  <si>
    <t>Appendix D Compensation Cost - IP Staff on Temporary Appointment</t>
  </si>
  <si>
    <t>Contribution to Shared General Opex - Information And Communications Technology (ICT) Costs</t>
  </si>
  <si>
    <t>Contribution to Shared General Opex - Security Costs</t>
  </si>
  <si>
    <t>UNJSPF Pension Contribution - Shared General Opex</t>
  </si>
  <si>
    <t>Investments - Impairment Loss</t>
  </si>
  <si>
    <t>Investments - Impairment Reversals</t>
  </si>
  <si>
    <t>09599</t>
  </si>
  <si>
    <t xml:space="preserve">1.1.1 Engage a Procedural adviser to reveiw and advise on Standing Orders reforms / Procedural Guide for MPs.                                                                                                           1.1.2 Facilitate peer reveiw, curriculum development and publication of procedural tools.                                                              
1.1.3 Create parliamentary &amp; expert working group on autonomy and legislative - executive relations with Technical support from IPU.                                                                                                            </t>
  </si>
  <si>
    <t>1 Nov 2024 - 31 Oct 2029</t>
  </si>
  <si>
    <t>Printing of booklets for annual wormen MPs regional meetings</t>
  </si>
  <si>
    <t>Communication (1%)</t>
  </si>
  <si>
    <t>64397
74396</t>
  </si>
  <si>
    <t>Direct Project cost</t>
  </si>
  <si>
    <t>Output 1: Parliamentary committees and plenaries operate with improved procedures and practice in law-making, gender responsive budgeting, and oversight
GFA Output 1: Strengthening procedures and practice of plenaries and parliamentary committees in law-making, budgeting and oversight</t>
  </si>
  <si>
    <t xml:space="preserve">Output 2 Parliaments use scarce resources more effectively, providing the required knowledge and services to their MPs and parliamentary bodies.
GFA Output 2: Improving parliamentary capacity for planning, results-based management delivery of key Pacific parliamentary services, including training, professional development and ICT services
</t>
  </si>
  <si>
    <t>Output 3. Women, and PWDs are better represented and able to exert political leadership through the parliament and its bodies. 
GFA Output 3: Improving opportunities for and capacities of women, youth and persons with disabilities to participate and exert political leadership through parliaments and their bodies</t>
  </si>
  <si>
    <t>Output 4: Parliaments better inform and engage the public, in particular youth and marginal groups and the wider public in their decision-making.
GFA Output 4: Enhance parliamentary capacity to inform and engage the public and marginalized groups including women, youth and persons with disabilities</t>
  </si>
  <si>
    <t>Project Technical Assistance and Management Support
GFA Output 5: Project Technucal Assistance and Management</t>
  </si>
  <si>
    <t>Indicator 2.2:-  % increase of citizens across all 6 jurisdictions who are able to digitally access documents from their Parliaments and are able to use it in meaningful manner
Baseline :-0
Target:- 20%</t>
  </si>
  <si>
    <t xml:space="preserve">1.2.1  Effective Committee Oversight Workshops.                                                       
1.2.2  Committee specific tranining, peer to peer exchanges and devleopment of "Committee Handbook".                                                     1.2.3  Integrate digital tools and AI with Committee work including the inquiry process.                                           </t>
  </si>
  <si>
    <t>Country Priorities</t>
  </si>
  <si>
    <t xml:space="preserve">Cook Islands </t>
  </si>
  <si>
    <t>Technical Expert to support Niue Parliament on initiating Parliament Autonomy Process, through a stocktake review and analysis, with key recommendations and costed multi-year plan for Niue parliament</t>
  </si>
  <si>
    <t>Technical Expert to support Niue Parliament on the Final Vetting, validation, and Launch of the Induction Package for Niue Parliament</t>
  </si>
  <si>
    <t xml:space="preserve">Implement priority capacity buidling component of the Induction Manual for Existing/New MPs </t>
  </si>
  <si>
    <t>Website Development for the Niue Parliament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</si>
</sst>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quot;$&quot;* #,##0.00_-;\-&quot;$&quot;* #,##0.00_-;_-&quot;$&quot;* &quot;-&quot;??_-;_-@_-"/>
    <numFmt numFmtId="165" formatCode="_(* #,##0.00_);_(* \(#,##0.00\);_(* &quot;-&quot;??_);_(@_)"/>
    <numFmt numFmtId="166" formatCode="_-* #,##0_-;\-* #,##0_-;_-* &quot;-&quot;??_-;_-@_-"/>
    <numFmt numFmtId="167" formatCode="_(* #,##0_);_(* \(#,##0\);_(* &quot;-&quot;??_);_(@_)"/>
    <numFmt numFmtId="168" formatCode="&quot;$&quot;#,##0.00"/>
    <numFmt numFmtId="169" formatCode="[$-409]d\-mmm\-yyyy;@"/>
    <numFmt numFmtId="170" formatCode="[$-409]dd\-mmm\-yy;@"/>
    <numFmt numFmtId="171" formatCode="_([$$-409]* #,##0_);_([$$-409]* \(#,##0\);_([$$-409]* &quot;-&quot;??_);_(@_)"/>
    <numFmt numFmtId="172" formatCode="_-&quot;$&quot;* #,##0_-;\-&quot;$&quot;* #,##0_-;_-&quot;$&quot;* &quot;-&quot;??_-;_-@_-"/>
    <numFmt numFmtId="173" formatCode="_([$$-409]* #,##0.00_);_([$$-409]* \(#,##0.00\);_([$$-409]* &quot;-&quot;??_);_(@_)"/>
    <numFmt numFmtId="174" formatCode="_-[$$-409]* #,##0.00_ ;_-[$$-409]* \-#,##0.00\ ;_-[$$-409]* &quot;-&quot;??_ ;_-@_ "/>
  </numFmts>
  <fonts count="80" x14ac:knownFonts="1">
    <font>
      <sz val="8.5"/>
      <name val="MS Sans Serif"/>
    </font>
    <font>
      <sz val="11"/>
      <color theme="1"/>
      <name val="Calibri"/>
      <family val="2"/>
      <scheme val="minor"/>
    </font>
    <font>
      <sz val="8.5"/>
      <name val="MS Sans Serif"/>
    </font>
    <font>
      <sz val="9"/>
      <name val="MS Sans Serif"/>
      <family val="2"/>
    </font>
    <font>
      <sz val="11"/>
      <color theme="1"/>
      <name val="Calibri"/>
      <family val="2"/>
      <scheme val="minor"/>
    </font>
    <font>
      <sz val="8"/>
      <name val="MS Sans Serif"/>
    </font>
    <font>
      <sz val="10"/>
      <name val="Arial"/>
      <family val="2"/>
    </font>
    <font>
      <sz val="9"/>
      <color indexed="81"/>
      <name val="Tahoma"/>
      <family val="2"/>
    </font>
    <font>
      <b/>
      <sz val="8.5"/>
      <name val="MS Sans Serif"/>
    </font>
    <font>
      <u/>
      <sz val="8.5"/>
      <color theme="10"/>
      <name val="MS Sans Serif"/>
    </font>
    <font>
      <b/>
      <i/>
      <sz val="14"/>
      <color indexed="56"/>
      <name val="Calibri"/>
      <family val="2"/>
      <scheme val="minor"/>
    </font>
    <font>
      <sz val="12"/>
      <color indexed="56"/>
      <name val="Calibri"/>
      <family val="2"/>
      <scheme val="minor"/>
    </font>
    <font>
      <b/>
      <i/>
      <sz val="14"/>
      <color indexed="17"/>
      <name val="Calibri"/>
      <family val="2"/>
      <scheme val="minor"/>
    </font>
    <font>
      <b/>
      <sz val="12"/>
      <color indexed="17"/>
      <name val="Calibri"/>
      <family val="2"/>
      <scheme val="minor"/>
    </font>
    <font>
      <b/>
      <sz val="12"/>
      <color indexed="56"/>
      <name val="Calibri"/>
      <family val="2"/>
      <scheme val="minor"/>
    </font>
    <font>
      <b/>
      <sz val="11"/>
      <color indexed="56"/>
      <name val="Calibri"/>
      <family val="2"/>
      <scheme val="minor"/>
    </font>
    <font>
      <sz val="12"/>
      <name val="Calibri"/>
      <family val="2"/>
      <scheme val="minor"/>
    </font>
    <font>
      <sz val="11"/>
      <color rgb="FF000000"/>
      <name val="Calibri"/>
      <family val="2"/>
      <scheme val="minor"/>
    </font>
    <font>
      <sz val="11"/>
      <name val="Calibri"/>
      <family val="2"/>
      <scheme val="minor"/>
    </font>
    <font>
      <sz val="12"/>
      <color indexed="17"/>
      <name val="Calibri"/>
      <family val="2"/>
      <scheme val="minor"/>
    </font>
    <font>
      <sz val="12"/>
      <color rgb="FF000000"/>
      <name val="Calibri"/>
      <family val="2"/>
      <scheme val="minor"/>
    </font>
    <font>
      <b/>
      <sz val="12"/>
      <color rgb="FF000000"/>
      <name val="Calibri"/>
      <family val="2"/>
      <scheme val="minor"/>
    </font>
    <font>
      <b/>
      <sz val="11"/>
      <color rgb="FF000000"/>
      <name val="Calibri"/>
      <family val="2"/>
      <scheme val="minor"/>
    </font>
    <font>
      <i/>
      <sz val="12"/>
      <color indexed="56"/>
      <name val="Calibri"/>
      <family val="2"/>
      <scheme val="minor"/>
    </font>
    <font>
      <sz val="11"/>
      <color indexed="56"/>
      <name val="Calibri"/>
      <family val="2"/>
      <scheme val="minor"/>
    </font>
    <font>
      <b/>
      <sz val="12"/>
      <color indexed="9"/>
      <name val="Calibri"/>
      <family val="2"/>
      <scheme val="minor"/>
    </font>
    <font>
      <sz val="11"/>
      <color indexed="9"/>
      <name val="Calibri"/>
      <family val="2"/>
      <scheme val="minor"/>
    </font>
    <font>
      <b/>
      <sz val="11"/>
      <color indexed="9"/>
      <name val="Calibri"/>
      <family val="2"/>
      <scheme val="minor"/>
    </font>
    <font>
      <sz val="8.5"/>
      <name val="Calibri"/>
      <family val="2"/>
      <scheme val="minor"/>
    </font>
    <font>
      <b/>
      <sz val="14"/>
      <name val="Calibri"/>
      <family val="2"/>
      <scheme val="minor"/>
    </font>
    <font>
      <sz val="14"/>
      <name val="Calibri"/>
      <family val="2"/>
      <scheme val="minor"/>
    </font>
    <font>
      <b/>
      <sz val="10"/>
      <name val="Calibri"/>
      <family val="2"/>
      <scheme val="minor"/>
    </font>
    <font>
      <sz val="10"/>
      <name val="Calibri"/>
      <family val="2"/>
      <scheme val="minor"/>
    </font>
    <font>
      <b/>
      <sz val="11"/>
      <name val="Calibri"/>
      <family val="2"/>
      <scheme val="minor"/>
    </font>
    <font>
      <sz val="10"/>
      <color rgb="FF000000"/>
      <name val="Calibri"/>
      <family val="2"/>
      <scheme val="minor"/>
    </font>
    <font>
      <b/>
      <i/>
      <sz val="11"/>
      <color rgb="FF000000"/>
      <name val="Calibri"/>
      <family val="2"/>
      <scheme val="minor"/>
    </font>
    <font>
      <b/>
      <vertAlign val="superscript"/>
      <sz val="11"/>
      <color rgb="FF000000"/>
      <name val="Calibri"/>
      <family val="2"/>
      <scheme val="minor"/>
    </font>
    <font>
      <i/>
      <sz val="10"/>
      <color rgb="FF000000"/>
      <name val="Calibri"/>
      <family val="2"/>
      <scheme val="minor"/>
    </font>
    <font>
      <b/>
      <sz val="10"/>
      <color rgb="FF000000"/>
      <name val="Calibri"/>
      <family val="2"/>
      <scheme val="minor"/>
    </font>
    <font>
      <sz val="10"/>
      <color rgb="FF2E74B5"/>
      <name val="Calibri"/>
      <family val="2"/>
      <scheme val="minor"/>
    </font>
    <font>
      <u/>
      <sz val="10"/>
      <color theme="10"/>
      <name val="Calibri"/>
      <family val="2"/>
      <scheme val="minor"/>
    </font>
    <font>
      <b/>
      <sz val="11"/>
      <color indexed="10"/>
      <name val="Calibri"/>
      <family val="2"/>
      <scheme val="minor"/>
    </font>
    <font>
      <b/>
      <sz val="11"/>
      <color indexed="8"/>
      <name val="Calibri"/>
      <family val="2"/>
      <scheme val="minor"/>
    </font>
    <font>
      <b/>
      <u/>
      <sz val="10"/>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b/>
      <sz val="16"/>
      <name val="Calibri"/>
      <family val="2"/>
      <scheme val="minor"/>
    </font>
    <font>
      <b/>
      <sz val="10.5"/>
      <name val="Calibri"/>
      <family val="2"/>
      <scheme val="minor"/>
    </font>
    <font>
      <sz val="10.5"/>
      <name val="Calibri"/>
      <family val="2"/>
      <scheme val="minor"/>
    </font>
    <font>
      <i/>
      <sz val="10"/>
      <name val="Calibri"/>
      <family val="2"/>
      <scheme val="minor"/>
    </font>
    <font>
      <b/>
      <i/>
      <u/>
      <sz val="11"/>
      <name val="Calibri"/>
      <family val="2"/>
      <scheme val="minor"/>
    </font>
    <font>
      <b/>
      <sz val="10"/>
      <name val="Calibri Light"/>
      <family val="2"/>
      <scheme val="major"/>
    </font>
    <font>
      <sz val="10"/>
      <name val="Calibri Light"/>
      <family val="2"/>
      <scheme val="major"/>
    </font>
    <font>
      <i/>
      <sz val="8"/>
      <name val="Calibri Light"/>
      <family val="2"/>
      <scheme val="major"/>
    </font>
    <font>
      <sz val="8"/>
      <name val="Calibri Light"/>
      <family val="2"/>
      <scheme val="major"/>
    </font>
    <font>
      <sz val="8.5"/>
      <name val="Calibri Light"/>
      <family val="2"/>
      <scheme val="major"/>
    </font>
    <font>
      <sz val="10"/>
      <color indexed="56"/>
      <name val="Calibri"/>
      <family val="2"/>
      <scheme val="minor"/>
    </font>
    <font>
      <b/>
      <i/>
      <sz val="12"/>
      <color indexed="56"/>
      <name val="Calibri"/>
      <family val="2"/>
      <scheme val="minor"/>
    </font>
    <font>
      <b/>
      <i/>
      <sz val="10"/>
      <color rgb="FF000000"/>
      <name val="Calibri"/>
      <family val="2"/>
      <scheme val="minor"/>
    </font>
    <font>
      <sz val="11"/>
      <color rgb="FF000000"/>
      <name val="Calibri"/>
      <family val="2"/>
    </font>
    <font>
      <b/>
      <sz val="11"/>
      <color rgb="FF000000"/>
      <name val="Calibri"/>
      <family val="2"/>
    </font>
    <font>
      <b/>
      <sz val="16"/>
      <color rgb="FF000000"/>
      <name val="Calibri"/>
      <family val="2"/>
      <scheme val="minor"/>
    </font>
    <font>
      <sz val="16"/>
      <color rgb="FF000000"/>
      <name val="Calibri"/>
      <family val="2"/>
      <scheme val="minor"/>
    </font>
    <font>
      <b/>
      <sz val="12"/>
      <name val="Calibri"/>
      <family val="2"/>
      <scheme val="minor"/>
    </font>
    <font>
      <b/>
      <sz val="12"/>
      <color theme="0"/>
      <name val="Calibri"/>
      <family val="2"/>
      <scheme val="minor"/>
    </font>
    <font>
      <sz val="12"/>
      <color theme="0"/>
      <name val="Calibri"/>
      <family val="2"/>
      <scheme val="minor"/>
    </font>
    <font>
      <b/>
      <i/>
      <sz val="10"/>
      <color rgb="FF003366"/>
      <name val="Calibri"/>
      <family val="2"/>
      <scheme val="minor"/>
    </font>
    <font>
      <sz val="11"/>
      <name val="Aptos"/>
      <family val="2"/>
    </font>
    <font>
      <sz val="10"/>
      <color rgb="FF2E74B5"/>
      <name val="Calibri"/>
      <family val="2"/>
      <charset val="1"/>
    </font>
    <font>
      <sz val="11"/>
      <name val="Aptos"/>
      <family val="2"/>
      <charset val="1"/>
    </font>
    <font>
      <b/>
      <u/>
      <sz val="11"/>
      <color indexed="17"/>
      <name val="Calibri"/>
      <family val="2"/>
      <scheme val="minor"/>
    </font>
    <font>
      <b/>
      <sz val="11"/>
      <color indexed="17"/>
      <name val="Calibri"/>
      <family val="2"/>
      <scheme val="minor"/>
    </font>
    <font>
      <b/>
      <i/>
      <sz val="11"/>
      <color indexed="56"/>
      <name val="Calibri"/>
      <family val="2"/>
      <scheme val="minor"/>
    </font>
    <font>
      <b/>
      <sz val="11"/>
      <color theme="0"/>
      <name val="Calibri"/>
      <family val="2"/>
      <scheme val="minor"/>
    </font>
    <font>
      <b/>
      <sz val="11"/>
      <color theme="0"/>
      <name val="Calibri"/>
      <family val="2"/>
    </font>
    <font>
      <sz val="11"/>
      <color rgb="FF000000"/>
      <name val="Aptos Narrow"/>
      <family val="2"/>
    </font>
    <font>
      <b/>
      <sz val="11"/>
      <color rgb="FF000000"/>
      <name val="Calibri"/>
      <family val="2"/>
      <scheme val="minor"/>
    </font>
    <font>
      <b/>
      <sz val="11"/>
      <color rgb="FF000000"/>
      <name val="Aptos Narrow"/>
      <family val="2"/>
    </font>
    <font>
      <b/>
      <sz val="10"/>
      <color indexed="56"/>
      <name val="Calibri"/>
      <family val="2"/>
      <scheme val="minor"/>
    </font>
  </fonts>
  <fills count="3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56"/>
        <bgColor indexed="64"/>
      </patternFill>
    </fill>
    <fill>
      <patternFill patternType="solid">
        <fgColor rgb="FF8EAADB"/>
        <bgColor rgb="FF000000"/>
      </patternFill>
    </fill>
    <fill>
      <patternFill patternType="solid">
        <fgColor theme="0"/>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rgb="FFF4B083"/>
        <bgColor indexed="64"/>
      </patternFill>
    </fill>
    <fill>
      <patternFill patternType="solid">
        <fgColor rgb="FFFBE4D5"/>
        <bgColor indexed="64"/>
      </patternFill>
    </fill>
    <fill>
      <patternFill patternType="solid">
        <fgColor rgb="FFC5E0B3"/>
        <bgColor indexed="64"/>
      </patternFill>
    </fill>
    <fill>
      <patternFill patternType="solid">
        <fgColor rgb="FF9CC2E5"/>
        <bgColor indexed="64"/>
      </patternFill>
    </fill>
    <fill>
      <patternFill patternType="solid">
        <fgColor rgb="FFDEEAF6"/>
        <bgColor indexed="64"/>
      </patternFill>
    </fill>
    <fill>
      <patternFill patternType="solid">
        <fgColor rgb="FFFFCC00"/>
        <bgColor indexed="64"/>
      </patternFill>
    </fill>
    <fill>
      <patternFill patternType="solid">
        <fgColor rgb="FF8EAADB"/>
        <bgColor indexed="64"/>
      </patternFill>
    </fill>
    <fill>
      <patternFill patternType="solid">
        <fgColor rgb="FFBFBFBF"/>
        <bgColor indexed="64"/>
      </patternFill>
    </fill>
    <fill>
      <patternFill patternType="solid">
        <fgColor rgb="FFA8D08D"/>
        <bgColor indexed="64"/>
      </patternFill>
    </fill>
    <fill>
      <patternFill patternType="solid">
        <fgColor rgb="FFE2EFD9"/>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8"/>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1"/>
        <bgColor indexed="64"/>
      </patternFill>
    </fill>
    <fill>
      <patternFill patternType="solid">
        <fgColor theme="1" tint="0.34998626667073579"/>
        <bgColor indexed="64"/>
      </patternFill>
    </fill>
    <fill>
      <patternFill patternType="solid">
        <fgColor rgb="FFFFFF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C000"/>
        <bgColor indexed="64"/>
      </patternFill>
    </fill>
    <fill>
      <patternFill patternType="solid">
        <fgColor rgb="FFFFC000"/>
        <bgColor rgb="FF000000"/>
      </patternFill>
    </fill>
    <fill>
      <patternFill patternType="solid">
        <fgColor rgb="FFFFFF00"/>
        <bgColor rgb="FF000000"/>
      </patternFill>
    </fill>
    <fill>
      <patternFill patternType="solid">
        <fgColor rgb="FF4EA72E"/>
        <bgColor rgb="FF000000"/>
      </patternFill>
    </fill>
    <fill>
      <patternFill patternType="solid">
        <fgColor rgb="FF00B050"/>
        <bgColor indexed="64"/>
      </patternFill>
    </fill>
    <fill>
      <patternFill patternType="solid">
        <fgColor theme="7" tint="0.59999389629810485"/>
        <bgColor indexed="64"/>
      </patternFill>
    </fill>
    <fill>
      <patternFill patternType="solid">
        <fgColor theme="7" tint="0.59999389629810485"/>
        <bgColor rgb="FF000000"/>
      </patternFill>
    </fill>
  </fills>
  <borders count="140">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56"/>
      </top>
      <bottom style="hair">
        <color indexed="56"/>
      </bottom>
      <diagonal/>
    </border>
    <border>
      <left/>
      <right style="thin">
        <color indexed="56"/>
      </right>
      <top style="medium">
        <color indexed="56"/>
      </top>
      <bottom style="hair">
        <color indexed="56"/>
      </bottom>
      <diagonal/>
    </border>
    <border>
      <left style="thin">
        <color indexed="56"/>
      </left>
      <right style="thin">
        <color indexed="56"/>
      </right>
      <top style="medium">
        <color indexed="56"/>
      </top>
      <bottom/>
      <diagonal/>
    </border>
    <border>
      <left style="thin">
        <color indexed="56"/>
      </left>
      <right/>
      <top style="medium">
        <color indexed="56"/>
      </top>
      <bottom/>
      <diagonal/>
    </border>
    <border>
      <left style="thin">
        <color indexed="56"/>
      </left>
      <right style="hair">
        <color indexed="56"/>
      </right>
      <top style="hair">
        <color indexed="56"/>
      </top>
      <bottom style="medium">
        <color indexed="56"/>
      </bottom>
      <diagonal/>
    </border>
    <border>
      <left style="hair">
        <color indexed="56"/>
      </left>
      <right style="hair">
        <color indexed="56"/>
      </right>
      <top style="hair">
        <color indexed="56"/>
      </top>
      <bottom style="medium">
        <color indexed="56"/>
      </bottom>
      <diagonal/>
    </border>
    <border>
      <left style="hair">
        <color indexed="56"/>
      </left>
      <right style="thin">
        <color indexed="56"/>
      </right>
      <top style="hair">
        <color indexed="56"/>
      </top>
      <bottom style="medium">
        <color indexed="56"/>
      </bottom>
      <diagonal/>
    </border>
    <border>
      <left/>
      <right style="hair">
        <color indexed="56"/>
      </right>
      <top style="hair">
        <color indexed="56"/>
      </top>
      <bottom style="medium">
        <color indexed="56"/>
      </bottom>
      <diagonal/>
    </border>
    <border>
      <left style="medium">
        <color indexed="56"/>
      </left>
      <right/>
      <top/>
      <bottom/>
      <diagonal/>
    </border>
    <border>
      <left style="hair">
        <color indexed="56"/>
      </left>
      <right style="hair">
        <color indexed="56"/>
      </right>
      <top style="hair">
        <color indexed="56"/>
      </top>
      <bottom/>
      <diagonal/>
    </border>
    <border>
      <left style="thin">
        <color indexed="56"/>
      </left>
      <right/>
      <top/>
      <bottom/>
      <diagonal/>
    </border>
    <border>
      <left style="hair">
        <color indexed="56"/>
      </left>
      <right style="thin">
        <color indexed="56"/>
      </right>
      <top style="hair">
        <color indexed="56"/>
      </top>
      <bottom/>
      <diagonal/>
    </border>
    <border>
      <left style="medium">
        <color indexed="56"/>
      </left>
      <right style="thin">
        <color indexed="56"/>
      </right>
      <top/>
      <bottom style="medium">
        <color indexed="56"/>
      </bottom>
      <diagonal/>
    </border>
    <border>
      <left style="thin">
        <color indexed="56"/>
      </left>
      <right/>
      <top/>
      <bottom style="hair">
        <color indexed="56"/>
      </bottom>
      <diagonal/>
    </border>
    <border>
      <left style="thin">
        <color indexed="56"/>
      </left>
      <right style="thin">
        <color indexed="56"/>
      </right>
      <top style="hair">
        <color indexed="56"/>
      </top>
      <bottom style="medium">
        <color indexed="56"/>
      </bottom>
      <diagonal/>
    </border>
    <border>
      <left/>
      <right/>
      <top style="hair">
        <color indexed="56"/>
      </top>
      <bottom style="medium">
        <color indexed="56"/>
      </bottom>
      <diagonal/>
    </border>
    <border>
      <left/>
      <right style="medium">
        <color indexed="56"/>
      </right>
      <top style="medium">
        <color indexed="56"/>
      </top>
      <bottom style="medium">
        <color indexed="56"/>
      </bottom>
      <diagonal/>
    </border>
    <border>
      <left style="medium">
        <color indexed="56"/>
      </left>
      <right/>
      <top style="medium">
        <color indexed="56"/>
      </top>
      <bottom/>
      <diagonal/>
    </border>
    <border>
      <left/>
      <right/>
      <top style="medium">
        <color indexed="56"/>
      </top>
      <bottom/>
      <diagonal/>
    </border>
    <border>
      <left/>
      <right style="medium">
        <color indexed="56"/>
      </right>
      <top style="medium">
        <color indexed="56"/>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56"/>
      </left>
      <right style="thin">
        <color indexed="56"/>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56"/>
      </left>
      <right style="medium">
        <color indexed="56"/>
      </right>
      <top/>
      <bottom style="medium">
        <color indexed="56"/>
      </bottom>
      <diagonal/>
    </border>
    <border>
      <left style="thin">
        <color indexed="64"/>
      </left>
      <right/>
      <top/>
      <bottom style="thin">
        <color indexed="64"/>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diagonal/>
    </border>
    <border>
      <left style="thin">
        <color rgb="FF000000"/>
      </left>
      <right/>
      <top/>
      <bottom/>
      <diagonal/>
    </border>
    <border>
      <left style="thin">
        <color rgb="FF000000"/>
      </left>
      <right/>
      <top style="thin">
        <color rgb="FF000000"/>
      </top>
      <bottom style="medium">
        <color rgb="FF000000"/>
      </bottom>
      <diagonal/>
    </border>
    <border>
      <left style="thin">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bottom/>
      <diagonal/>
    </border>
    <border>
      <left style="medium">
        <color rgb="FF000000"/>
      </left>
      <right style="thin">
        <color rgb="FF000000"/>
      </right>
      <top/>
      <bottom/>
      <diagonal/>
    </border>
    <border>
      <left style="medium">
        <color rgb="FF9CC2E5"/>
      </left>
      <right style="medium">
        <color rgb="FF9CC2E5"/>
      </right>
      <top style="medium">
        <color rgb="FF9CC2E5"/>
      </top>
      <bottom style="medium">
        <color rgb="FF9CC2E5"/>
      </bottom>
      <diagonal/>
    </border>
    <border>
      <left style="thin">
        <color rgb="FF000000"/>
      </left>
      <right style="medium">
        <color rgb="FF9CC2E5"/>
      </right>
      <top/>
      <bottom style="medium">
        <color rgb="FF9CC2E5"/>
      </bottom>
      <diagonal/>
    </border>
    <border>
      <left style="thin">
        <color rgb="FF000000"/>
      </left>
      <right style="medium">
        <color rgb="FF9CC2E5"/>
      </right>
      <top style="medium">
        <color rgb="FF9CC2E5"/>
      </top>
      <bottom style="medium">
        <color rgb="FF9CC2E5"/>
      </bottom>
      <diagonal/>
    </border>
    <border>
      <left style="medium">
        <color rgb="FF9CC2E5"/>
      </left>
      <right style="thin">
        <color rgb="FF000000"/>
      </right>
      <top style="medium">
        <color rgb="FF9CC2E5"/>
      </top>
      <bottom style="medium">
        <color rgb="FF9CC2E5"/>
      </bottom>
      <diagonal/>
    </border>
    <border>
      <left style="thin">
        <color rgb="FF000000"/>
      </left>
      <right style="medium">
        <color rgb="FF9CC2E5"/>
      </right>
      <top style="medium">
        <color rgb="FF9CC2E5"/>
      </top>
      <bottom style="thin">
        <color rgb="FF000000"/>
      </bottom>
      <diagonal/>
    </border>
    <border>
      <left style="medium">
        <color rgb="FF9CC2E5"/>
      </left>
      <right style="medium">
        <color rgb="FF9CC2E5"/>
      </right>
      <top style="medium">
        <color rgb="FF9CC2E5"/>
      </top>
      <bottom style="thin">
        <color rgb="FF000000"/>
      </bottom>
      <diagonal/>
    </border>
    <border>
      <left style="medium">
        <color rgb="FF9CC2E5"/>
      </left>
      <right style="thin">
        <color rgb="FF000000"/>
      </right>
      <top style="medium">
        <color rgb="FF9CC2E5"/>
      </top>
      <bottom style="thin">
        <color rgb="FF000000"/>
      </bottom>
      <diagonal/>
    </border>
    <border>
      <left style="medium">
        <color rgb="FFFFFFFF"/>
      </left>
      <right style="medium">
        <color rgb="FFFFFFFF"/>
      </right>
      <top/>
      <bottom/>
      <diagonal/>
    </border>
    <border>
      <left style="medium">
        <color rgb="FFFFFFFF"/>
      </left>
      <right style="medium">
        <color rgb="FFFFFFFF"/>
      </right>
      <top/>
      <bottom style="thick">
        <color rgb="FFFFFFFF"/>
      </bottom>
      <diagonal/>
    </border>
    <border>
      <left style="medium">
        <color rgb="FFFFFFFF"/>
      </left>
      <right style="medium">
        <color rgb="FFFFFFFF"/>
      </right>
      <top style="thick">
        <color rgb="FFFFFFFF"/>
      </top>
      <bottom style="thick">
        <color rgb="FFFFFFFF"/>
      </bottom>
      <diagonal/>
    </border>
    <border>
      <left style="thin">
        <color rgb="FF000000"/>
      </left>
      <right style="medium">
        <color rgb="FFFFFFFF"/>
      </right>
      <top style="thin">
        <color rgb="FF000000"/>
      </top>
      <bottom/>
      <diagonal/>
    </border>
    <border>
      <left style="medium">
        <color rgb="FFFFFFFF"/>
      </left>
      <right style="medium">
        <color rgb="FFFFFFFF"/>
      </right>
      <top style="thin">
        <color rgb="FF000000"/>
      </top>
      <bottom/>
      <diagonal/>
    </border>
    <border>
      <left style="medium">
        <color rgb="FFFFFFFF"/>
      </left>
      <right style="thin">
        <color rgb="FF000000"/>
      </right>
      <top style="thin">
        <color rgb="FF000000"/>
      </top>
      <bottom/>
      <diagonal/>
    </border>
    <border>
      <left style="thin">
        <color rgb="FF000000"/>
      </left>
      <right style="medium">
        <color rgb="FFFFFFFF"/>
      </right>
      <top/>
      <bottom/>
      <diagonal/>
    </border>
    <border>
      <left style="medium">
        <color rgb="FFFFFFFF"/>
      </left>
      <right style="thin">
        <color rgb="FF000000"/>
      </right>
      <top/>
      <bottom/>
      <diagonal/>
    </border>
    <border>
      <left style="thin">
        <color rgb="FF000000"/>
      </left>
      <right style="medium">
        <color rgb="FFFFFFFF"/>
      </right>
      <top/>
      <bottom style="thick">
        <color rgb="FFFFFFFF"/>
      </bottom>
      <diagonal/>
    </border>
    <border>
      <left style="medium">
        <color rgb="FFFFFFFF"/>
      </left>
      <right style="thin">
        <color rgb="FF000000"/>
      </right>
      <top/>
      <bottom style="thick">
        <color rgb="FFFFFFFF"/>
      </bottom>
      <diagonal/>
    </border>
    <border>
      <left style="medium">
        <color rgb="FFFFFFFF"/>
      </left>
      <right style="thin">
        <color rgb="FF000000"/>
      </right>
      <top style="thick">
        <color rgb="FFFFFFFF"/>
      </top>
      <bottom style="thick">
        <color rgb="FFFFFFFF"/>
      </bottom>
      <diagonal/>
    </border>
    <border>
      <left style="medium">
        <color rgb="FFFFFFFF"/>
      </left>
      <right style="medium">
        <color rgb="FFFFFFFF"/>
      </right>
      <top style="thick">
        <color rgb="FFFFFFFF"/>
      </top>
      <bottom style="thin">
        <color rgb="FF000000"/>
      </bottom>
      <diagonal/>
    </border>
    <border>
      <left style="medium">
        <color rgb="FFFFFFFF"/>
      </left>
      <right style="thin">
        <color rgb="FF000000"/>
      </right>
      <top style="thick">
        <color rgb="FFFFFFFF"/>
      </top>
      <bottom style="thin">
        <color rgb="FF000000"/>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thin">
        <color rgb="FF000000"/>
      </bottom>
      <diagonal/>
    </border>
    <border>
      <left/>
      <right/>
      <top style="medium">
        <color rgb="FF000000"/>
      </top>
      <bottom/>
      <diagonal/>
    </border>
    <border>
      <left/>
      <right/>
      <top/>
      <bottom style="medium">
        <color rgb="FF000000"/>
      </bottom>
      <diagonal/>
    </border>
    <border>
      <left style="thin">
        <color rgb="FF000000"/>
      </left>
      <right/>
      <top style="medium">
        <color rgb="FF000000"/>
      </top>
      <bottom/>
      <diagonal/>
    </border>
    <border>
      <left/>
      <right style="thin">
        <color rgb="FF000000"/>
      </right>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rgb="FF000000"/>
      </left>
      <right/>
      <top style="thin">
        <color rgb="FF000000"/>
      </top>
      <bottom style="hair">
        <color indexed="56"/>
      </bottom>
      <diagonal/>
    </border>
    <border>
      <left/>
      <right style="thin">
        <color rgb="FF000000"/>
      </right>
      <top style="thin">
        <color rgb="FF000000"/>
      </top>
      <bottom style="hair">
        <color indexed="56"/>
      </bottom>
      <diagonal/>
    </border>
    <border>
      <left style="thin">
        <color rgb="FF000000"/>
      </left>
      <right/>
      <top style="hair">
        <color indexed="56"/>
      </top>
      <bottom style="thin">
        <color rgb="FF000000"/>
      </bottom>
      <diagonal/>
    </border>
    <border>
      <left/>
      <right style="thin">
        <color rgb="FF000000"/>
      </right>
      <top style="hair">
        <color indexed="56"/>
      </top>
      <bottom style="thin">
        <color rgb="FF000000"/>
      </bottom>
      <diagonal/>
    </border>
    <border>
      <left/>
      <right style="hair">
        <color indexed="56"/>
      </right>
      <top style="hair">
        <color indexed="56"/>
      </top>
      <bottom/>
      <diagonal/>
    </border>
    <border>
      <left/>
      <right style="thin">
        <color indexed="64"/>
      </right>
      <top/>
      <bottom style="thin">
        <color indexed="64"/>
      </bottom>
      <diagonal/>
    </border>
    <border>
      <left style="medium">
        <color indexed="56"/>
      </left>
      <right style="hair">
        <color indexed="56"/>
      </right>
      <top style="medium">
        <color indexed="56"/>
      </top>
      <bottom/>
      <diagonal/>
    </border>
    <border>
      <left style="medium">
        <color indexed="56"/>
      </left>
      <right style="hair">
        <color indexed="56"/>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56"/>
      </right>
      <top/>
      <bottom style="medium">
        <color indexed="56"/>
      </bottom>
      <diagonal/>
    </border>
    <border>
      <left style="medium">
        <color rgb="FF000000"/>
      </left>
      <right style="medium">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double">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rgb="FF000000"/>
      </left>
      <right style="thin">
        <color auto="1"/>
      </right>
      <top style="thin">
        <color auto="1"/>
      </top>
      <bottom/>
      <diagonal/>
    </border>
    <border>
      <left style="thin">
        <color auto="1"/>
      </left>
      <right style="thin">
        <color rgb="FF000000"/>
      </right>
      <top style="thin">
        <color auto="1"/>
      </top>
      <bottom/>
      <diagonal/>
    </border>
    <border>
      <left style="thin">
        <color rgb="FF000000"/>
      </left>
      <right style="medium">
        <color rgb="FFFFFFFF"/>
      </right>
      <top style="thick">
        <color rgb="FFFFFFFF"/>
      </top>
      <bottom/>
      <diagonal/>
    </border>
    <border>
      <left style="thin">
        <color rgb="FF000000"/>
      </left>
      <right style="medium">
        <color rgb="FFFFFFFF"/>
      </right>
      <top/>
      <bottom style="thin">
        <color rgb="FF000000"/>
      </bottom>
      <diagonal/>
    </border>
    <border>
      <left style="thin">
        <color indexed="64"/>
      </left>
      <right style="thin">
        <color indexed="64"/>
      </right>
      <top/>
      <bottom style="medium">
        <color indexed="64"/>
      </bottom>
      <diagonal/>
    </border>
    <border>
      <left style="hair">
        <color indexed="56"/>
      </left>
      <right/>
      <top/>
      <bottom style="medium">
        <color indexed="56"/>
      </bottom>
      <diagonal/>
    </border>
    <border>
      <left/>
      <right/>
      <top/>
      <bottom style="medium">
        <color indexed="56"/>
      </bottom>
      <diagonal/>
    </border>
  </borders>
  <cellStyleXfs count="12">
    <xf numFmtId="0" fontId="0" fillId="0" borderId="0"/>
    <xf numFmtId="43" fontId="2" fillId="0" borderId="0" applyFont="0" applyFill="0" applyBorder="0" applyAlignment="0" applyProtection="0"/>
    <xf numFmtId="0" fontId="3"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0" fontId="1" fillId="0" borderId="0"/>
    <xf numFmtId="0" fontId="6" fillId="0" borderId="0"/>
    <xf numFmtId="165" fontId="1" fillId="0" borderId="0" applyFont="0" applyFill="0" applyBorder="0" applyAlignment="0" applyProtection="0"/>
    <xf numFmtId="0" fontId="9" fillId="0" borderId="0" applyNumberForma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563">
    <xf numFmtId="0" fontId="0" fillId="0" borderId="0" xfId="0"/>
    <xf numFmtId="0" fontId="11" fillId="0" borderId="0" xfId="0" applyFont="1" applyAlignment="1">
      <alignment vertical="top"/>
    </xf>
    <xf numFmtId="0" fontId="11" fillId="0" borderId="0" xfId="0" applyFont="1" applyAlignment="1">
      <alignment horizontal="left" vertical="top"/>
    </xf>
    <xf numFmtId="0" fontId="15" fillId="0" borderId="0" xfId="2" applyFont="1" applyAlignment="1">
      <alignment horizontal="center" vertical="top"/>
    </xf>
    <xf numFmtId="0" fontId="14" fillId="19" borderId="9" xfId="2" applyFont="1" applyFill="1" applyBorder="1" applyAlignment="1">
      <alignment horizontal="center" vertical="center" wrapText="1"/>
    </xf>
    <xf numFmtId="0" fontId="14" fillId="19" borderId="31" xfId="2" applyFont="1" applyFill="1" applyBorder="1" applyAlignment="1">
      <alignment horizontal="center" vertical="center"/>
    </xf>
    <xf numFmtId="0" fontId="11" fillId="0" borderId="0" xfId="0" applyFont="1" applyAlignment="1">
      <alignment vertical="center"/>
    </xf>
    <xf numFmtId="0" fontId="14" fillId="19" borderId="15" xfId="2" applyFont="1" applyFill="1" applyBorder="1" applyAlignment="1">
      <alignment horizontal="center" vertical="center"/>
    </xf>
    <xf numFmtId="0" fontId="14" fillId="19" borderId="17" xfId="2" applyFont="1" applyFill="1" applyBorder="1" applyAlignment="1">
      <alignment horizontal="center" vertical="center"/>
    </xf>
    <xf numFmtId="0" fontId="14" fillId="19" borderId="16" xfId="2" applyFont="1" applyFill="1" applyBorder="1" applyAlignment="1">
      <alignment horizontal="center" vertical="center" wrapText="1"/>
    </xf>
    <xf numFmtId="0" fontId="14" fillId="19" borderId="31" xfId="2" applyFont="1" applyFill="1" applyBorder="1" applyAlignment="1">
      <alignment horizontal="center" vertical="center" wrapText="1"/>
    </xf>
    <xf numFmtId="0" fontId="11" fillId="0" borderId="31" xfId="2" applyFont="1" applyBorder="1" applyAlignment="1">
      <alignment horizontal="center" vertical="top"/>
    </xf>
    <xf numFmtId="0" fontId="11" fillId="0" borderId="31" xfId="2" applyFont="1" applyBorder="1" applyAlignment="1">
      <alignment horizontal="left" vertical="top"/>
    </xf>
    <xf numFmtId="0" fontId="17" fillId="0" borderId="33" xfId="0" applyFont="1" applyBorder="1" applyAlignment="1">
      <alignment horizontal="left" vertical="top"/>
    </xf>
    <xf numFmtId="0" fontId="17" fillId="0" borderId="31" xfId="0" applyFont="1" applyBorder="1" applyAlignment="1">
      <alignment vertical="top"/>
    </xf>
    <xf numFmtId="0" fontId="17" fillId="0" borderId="31" xfId="0" applyFont="1" applyBorder="1" applyAlignment="1">
      <alignment horizontal="left" vertical="top"/>
    </xf>
    <xf numFmtId="0" fontId="20" fillId="0" borderId="31" xfId="2" applyFont="1" applyBorder="1" applyAlignment="1">
      <alignment horizontal="left" vertical="top" wrapText="1"/>
    </xf>
    <xf numFmtId="0" fontId="17" fillId="0" borderId="31" xfId="0" applyFont="1" applyBorder="1"/>
    <xf numFmtId="0" fontId="11" fillId="0" borderId="31" xfId="2" applyFont="1" applyBorder="1" applyAlignment="1">
      <alignment horizontal="left" vertical="top" wrapText="1"/>
    </xf>
    <xf numFmtId="3" fontId="22" fillId="5" borderId="31" xfId="0" applyNumberFormat="1" applyFont="1" applyFill="1" applyBorder="1" applyAlignment="1">
      <alignment horizontal="center" wrapText="1"/>
    </xf>
    <xf numFmtId="0" fontId="11" fillId="0" borderId="31" xfId="2" applyFont="1" applyBorder="1" applyAlignment="1">
      <alignment horizontal="center" vertical="top" wrapText="1"/>
    </xf>
    <xf numFmtId="0" fontId="21" fillId="5" borderId="29" xfId="0" applyFont="1" applyFill="1" applyBorder="1"/>
    <xf numFmtId="0" fontId="21" fillId="5" borderId="31" xfId="0" applyFont="1" applyFill="1" applyBorder="1" applyAlignment="1">
      <alignment wrapText="1"/>
    </xf>
    <xf numFmtId="0" fontId="17" fillId="0" borderId="31" xfId="0" applyFont="1" applyBorder="1" applyAlignment="1">
      <alignment horizontal="center" vertical="top"/>
    </xf>
    <xf numFmtId="0" fontId="21" fillId="5" borderId="4" xfId="0" applyFont="1" applyFill="1" applyBorder="1"/>
    <xf numFmtId="0" fontId="11" fillId="3" borderId="10" xfId="2" applyFont="1" applyFill="1" applyBorder="1" applyAlignment="1">
      <alignment horizontal="center" vertical="top"/>
    </xf>
    <xf numFmtId="0" fontId="11" fillId="3" borderId="11" xfId="2" applyFont="1" applyFill="1" applyBorder="1" applyAlignment="1">
      <alignment horizontal="center" vertical="top"/>
    </xf>
    <xf numFmtId="0" fontId="11" fillId="3" borderId="12" xfId="2" applyFont="1" applyFill="1" applyBorder="1" applyAlignment="1">
      <alignment horizontal="center" vertical="top"/>
    </xf>
    <xf numFmtId="0" fontId="11" fillId="3" borderId="20" xfId="2" applyFont="1" applyFill="1" applyBorder="1" applyAlignment="1">
      <alignment horizontal="center" vertical="top"/>
    </xf>
    <xf numFmtId="0" fontId="11" fillId="3" borderId="21" xfId="2" applyFont="1" applyFill="1" applyBorder="1" applyAlignment="1">
      <alignment horizontal="center" vertical="top"/>
    </xf>
    <xf numFmtId="0" fontId="11" fillId="3" borderId="13" xfId="2" applyFont="1" applyFill="1" applyBorder="1" applyAlignment="1">
      <alignment horizontal="center" vertical="top"/>
    </xf>
    <xf numFmtId="0" fontId="19" fillId="3" borderId="11" xfId="2" applyFont="1" applyFill="1" applyBorder="1" applyAlignment="1">
      <alignment horizontal="center" vertical="top" wrapText="1"/>
    </xf>
    <xf numFmtId="0" fontId="19" fillId="3" borderId="11" xfId="2" applyFont="1" applyFill="1" applyBorder="1" applyAlignment="1">
      <alignment horizontal="left" vertical="top" wrapText="1"/>
    </xf>
    <xf numFmtId="166" fontId="26" fillId="4" borderId="22" xfId="1" applyNumberFormat="1" applyFont="1" applyFill="1" applyBorder="1" applyAlignment="1">
      <alignment horizontal="center" vertical="center"/>
    </xf>
    <xf numFmtId="0" fontId="27" fillId="4" borderId="25" xfId="0" applyFont="1" applyFill="1" applyBorder="1" applyAlignment="1">
      <alignment horizontal="center" vertical="center"/>
    </xf>
    <xf numFmtId="0" fontId="11" fillId="0" borderId="0" xfId="0" applyFont="1" applyAlignment="1">
      <alignment horizontal="left" vertical="top" wrapText="1"/>
    </xf>
    <xf numFmtId="0" fontId="24" fillId="0" borderId="0" xfId="0" applyFont="1" applyAlignment="1">
      <alignment horizontal="center" vertical="top"/>
    </xf>
    <xf numFmtId="0" fontId="14" fillId="0" borderId="0" xfId="0" applyFont="1" applyAlignment="1">
      <alignment vertical="top"/>
    </xf>
    <xf numFmtId="0" fontId="11" fillId="0" borderId="0" xfId="0" applyFont="1" applyAlignment="1">
      <alignment vertical="top" wrapText="1"/>
    </xf>
    <xf numFmtId="0" fontId="28" fillId="0" borderId="0" xfId="0" applyFont="1" applyAlignment="1">
      <alignment vertical="top" wrapText="1"/>
    </xf>
    <xf numFmtId="0" fontId="11" fillId="0" borderId="0" xfId="0" applyFont="1" applyAlignment="1">
      <alignment horizontal="center" vertical="center"/>
    </xf>
    <xf numFmtId="0" fontId="23" fillId="0" borderId="0" xfId="0" applyFont="1" applyAlignment="1">
      <alignment vertical="top"/>
    </xf>
    <xf numFmtId="0" fontId="28" fillId="0" borderId="0" xfId="0" applyFont="1" applyAlignment="1">
      <alignment vertical="top"/>
    </xf>
    <xf numFmtId="0" fontId="11" fillId="0" borderId="0" xfId="0" applyFont="1" applyAlignment="1">
      <alignment horizontal="center" vertical="top"/>
    </xf>
    <xf numFmtId="0" fontId="28" fillId="0" borderId="0" xfId="0" applyFont="1"/>
    <xf numFmtId="3" fontId="24" fillId="3" borderId="35" xfId="2" applyNumberFormat="1" applyFont="1" applyFill="1" applyBorder="1" applyAlignment="1">
      <alignment horizontal="center" vertical="top"/>
    </xf>
    <xf numFmtId="0" fontId="33" fillId="9" borderId="49" xfId="0" applyFont="1" applyFill="1" applyBorder="1" applyAlignment="1">
      <alignment horizontal="left" vertical="center" wrapText="1"/>
    </xf>
    <xf numFmtId="0" fontId="33" fillId="9" borderId="50" xfId="0" applyFont="1" applyFill="1" applyBorder="1" applyAlignment="1">
      <alignment horizontal="left" vertical="center" wrapText="1"/>
    </xf>
    <xf numFmtId="0" fontId="33" fillId="9" borderId="42" xfId="0" applyFont="1" applyFill="1" applyBorder="1" applyAlignment="1">
      <alignment horizontal="left" vertical="center" wrapText="1"/>
    </xf>
    <xf numFmtId="0" fontId="33" fillId="9" borderId="46" xfId="0" applyFont="1" applyFill="1" applyBorder="1" applyAlignment="1">
      <alignment horizontal="left" vertical="center" wrapText="1"/>
    </xf>
    <xf numFmtId="0" fontId="18" fillId="0" borderId="0" xfId="0" applyFont="1"/>
    <xf numFmtId="0" fontId="22" fillId="11" borderId="53" xfId="0" applyFont="1" applyFill="1" applyBorder="1" applyAlignment="1">
      <alignment horizontal="center" vertical="center" wrapText="1"/>
    </xf>
    <xf numFmtId="0" fontId="22" fillId="11" borderId="54" xfId="0" applyFont="1" applyFill="1" applyBorder="1" applyAlignment="1">
      <alignment horizontal="center" vertical="center" wrapText="1"/>
    </xf>
    <xf numFmtId="0" fontId="17" fillId="0" borderId="40" xfId="0" applyFont="1" applyBorder="1" applyAlignment="1">
      <alignment horizontal="left" vertical="center" wrapText="1"/>
    </xf>
    <xf numFmtId="0" fontId="17" fillId="0" borderId="37" xfId="0" applyFont="1" applyBorder="1" applyAlignment="1">
      <alignment horizontal="left" vertical="center" wrapText="1"/>
    </xf>
    <xf numFmtId="0" fontId="17" fillId="0" borderId="41" xfId="0" applyFont="1" applyBorder="1" applyAlignment="1">
      <alignment horizontal="left" vertical="center" wrapText="1"/>
    </xf>
    <xf numFmtId="0" fontId="17" fillId="0" borderId="44" xfId="0" applyFont="1" applyBorder="1" applyAlignment="1">
      <alignment horizontal="left" vertical="center" wrapText="1"/>
    </xf>
    <xf numFmtId="0" fontId="17" fillId="0" borderId="61" xfId="0" applyFont="1" applyBorder="1" applyAlignment="1">
      <alignment horizontal="left" vertical="center" wrapText="1"/>
    </xf>
    <xf numFmtId="0" fontId="17" fillId="0" borderId="45" xfId="0" applyFont="1" applyBorder="1" applyAlignment="1">
      <alignment horizontal="left" vertical="center" wrapText="1"/>
    </xf>
    <xf numFmtId="0" fontId="33" fillId="17" borderId="39" xfId="0" applyFont="1" applyFill="1" applyBorder="1" applyAlignment="1">
      <alignment horizontal="left" vertical="center" wrapText="1"/>
    </xf>
    <xf numFmtId="0" fontId="33" fillId="17" borderId="59" xfId="0" applyFont="1" applyFill="1" applyBorder="1" applyAlignment="1">
      <alignment horizontal="left" vertical="center" wrapText="1"/>
    </xf>
    <xf numFmtId="0" fontId="18" fillId="18" borderId="92" xfId="0" applyFont="1" applyFill="1" applyBorder="1" applyAlignment="1">
      <alignment horizontal="left" vertical="center" wrapText="1"/>
    </xf>
    <xf numFmtId="0" fontId="18" fillId="18" borderId="97" xfId="0" applyFont="1" applyFill="1" applyBorder="1" applyAlignment="1">
      <alignment horizontal="left" vertical="center" wrapText="1"/>
    </xf>
    <xf numFmtId="0" fontId="18" fillId="18" borderId="99" xfId="0" applyFont="1" applyFill="1" applyBorder="1" applyAlignment="1">
      <alignment horizontal="left" vertical="center" wrapText="1"/>
    </xf>
    <xf numFmtId="0" fontId="33" fillId="17" borderId="40" xfId="0" applyFont="1" applyFill="1" applyBorder="1" applyAlignment="1">
      <alignment horizontal="left" vertical="center" wrapText="1"/>
    </xf>
    <xf numFmtId="0" fontId="18" fillId="0" borderId="96" xfId="0" applyFont="1" applyBorder="1" applyAlignment="1">
      <alignment horizontal="left" vertical="center" wrapText="1"/>
    </xf>
    <xf numFmtId="0" fontId="18" fillId="0" borderId="47" xfId="0" applyFont="1" applyBorder="1" applyAlignment="1">
      <alignment horizontal="left" vertical="center" wrapText="1"/>
    </xf>
    <xf numFmtId="0" fontId="18" fillId="0" borderId="97" xfId="0" applyFont="1" applyBorder="1" applyAlignment="1">
      <alignment horizontal="left" vertical="center" wrapText="1"/>
    </xf>
    <xf numFmtId="0" fontId="18" fillId="0" borderId="99" xfId="0" applyFont="1" applyBorder="1" applyAlignment="1">
      <alignment horizontal="left" vertical="center" wrapText="1"/>
    </xf>
    <xf numFmtId="0" fontId="33" fillId="16" borderId="37" xfId="0" applyFont="1" applyFill="1" applyBorder="1" applyAlignment="1">
      <alignment horizontal="center" vertical="center" wrapText="1"/>
    </xf>
    <xf numFmtId="0" fontId="33" fillId="17" borderId="53" xfId="0" applyFont="1" applyFill="1" applyBorder="1" applyAlignment="1">
      <alignment horizontal="center" vertical="center" wrapText="1"/>
    </xf>
    <xf numFmtId="0" fontId="33" fillId="12" borderId="79" xfId="0" applyFont="1" applyFill="1" applyBorder="1" applyAlignment="1">
      <alignment horizontal="center" vertical="center" wrapText="1"/>
    </xf>
    <xf numFmtId="0" fontId="33" fillId="12" borderId="80" xfId="0" applyFont="1" applyFill="1" applyBorder="1" applyAlignment="1">
      <alignment horizontal="center" vertical="center" wrapText="1"/>
    </xf>
    <xf numFmtId="0" fontId="18" fillId="12" borderId="75" xfId="0" applyFont="1" applyFill="1" applyBorder="1" applyAlignment="1">
      <alignment horizontal="center" vertical="center" wrapText="1"/>
    </xf>
    <xf numFmtId="0" fontId="18" fillId="13" borderId="77" xfId="0" applyFont="1" applyFill="1" applyBorder="1" applyAlignment="1">
      <alignment horizontal="left" vertical="center" wrapText="1"/>
    </xf>
    <xf numFmtId="0" fontId="18" fillId="13" borderId="85" xfId="0" applyFont="1" applyFill="1" applyBorder="1" applyAlignment="1">
      <alignment horizontal="left" vertical="center" wrapText="1"/>
    </xf>
    <xf numFmtId="0" fontId="18" fillId="13" borderId="86" xfId="0" applyFont="1" applyFill="1" applyBorder="1" applyAlignment="1">
      <alignment horizontal="left" vertical="center" wrapText="1"/>
    </xf>
    <xf numFmtId="0" fontId="18" fillId="13" borderId="87" xfId="0" applyFont="1" applyFill="1" applyBorder="1" applyAlignment="1">
      <alignment horizontal="left" vertical="center" wrapText="1"/>
    </xf>
    <xf numFmtId="0" fontId="22" fillId="0" borderId="0" xfId="0" applyFont="1"/>
    <xf numFmtId="0" fontId="18" fillId="12" borderId="82" xfId="0" applyFont="1" applyFill="1" applyBorder="1" applyAlignment="1">
      <alignment horizontal="center" vertical="center" wrapText="1"/>
    </xf>
    <xf numFmtId="0" fontId="18" fillId="12" borderId="75" xfId="0" applyFont="1" applyFill="1" applyBorder="1" applyAlignment="1">
      <alignment vertical="top" wrapText="1"/>
    </xf>
    <xf numFmtId="0" fontId="18" fillId="12" borderId="82" xfId="0" applyFont="1" applyFill="1" applyBorder="1" applyAlignment="1">
      <alignment vertical="top" wrapText="1"/>
    </xf>
    <xf numFmtId="0" fontId="18" fillId="12" borderId="76" xfId="0" applyFont="1" applyFill="1" applyBorder="1" applyAlignment="1">
      <alignment vertical="top" wrapText="1"/>
    </xf>
    <xf numFmtId="0" fontId="18" fillId="12" borderId="84" xfId="0" applyFont="1" applyFill="1" applyBorder="1" applyAlignment="1">
      <alignment vertical="top" wrapText="1"/>
    </xf>
    <xf numFmtId="0" fontId="32" fillId="0" borderId="0" xfId="0" applyFont="1"/>
    <xf numFmtId="0" fontId="39" fillId="13" borderId="70" xfId="0" applyFont="1" applyFill="1" applyBorder="1" applyAlignment="1">
      <alignment horizontal="left" vertical="center" wrapText="1"/>
    </xf>
    <xf numFmtId="0" fontId="39" fillId="13" borderId="68" xfId="0" applyFont="1" applyFill="1" applyBorder="1" applyAlignment="1">
      <alignment horizontal="left" vertical="center" wrapText="1"/>
    </xf>
    <xf numFmtId="0" fontId="39" fillId="13" borderId="68" xfId="0" applyFont="1" applyFill="1" applyBorder="1" applyAlignment="1">
      <alignment horizontal="center" vertical="center" wrapText="1"/>
    </xf>
    <xf numFmtId="0" fontId="39" fillId="13" borderId="71" xfId="0" applyFont="1" applyFill="1" applyBorder="1" applyAlignment="1">
      <alignment horizontal="left" vertical="center" wrapText="1"/>
    </xf>
    <xf numFmtId="0" fontId="39" fillId="0" borderId="70" xfId="0" applyFont="1" applyBorder="1" applyAlignment="1">
      <alignment horizontal="left" vertical="center" wrapText="1"/>
    </xf>
    <xf numFmtId="0" fontId="39" fillId="0" borderId="68" xfId="0" applyFont="1" applyBorder="1" applyAlignment="1">
      <alignment horizontal="left" vertical="center" wrapText="1"/>
    </xf>
    <xf numFmtId="0" fontId="39" fillId="0" borderId="68" xfId="0" applyFont="1" applyBorder="1" applyAlignment="1">
      <alignment horizontal="center" vertical="center" wrapText="1"/>
    </xf>
    <xf numFmtId="0" fontId="39" fillId="0" borderId="71" xfId="0" applyFont="1" applyBorder="1" applyAlignment="1">
      <alignment horizontal="left" vertical="center" wrapText="1"/>
    </xf>
    <xf numFmtId="0" fontId="39" fillId="0" borderId="72" xfId="0" applyFont="1" applyBorder="1" applyAlignment="1">
      <alignment horizontal="left" vertical="center" wrapText="1"/>
    </xf>
    <xf numFmtId="0" fontId="39" fillId="0" borderId="73" xfId="0" applyFont="1" applyBorder="1" applyAlignment="1">
      <alignment horizontal="left" vertical="center" wrapText="1"/>
    </xf>
    <xf numFmtId="0" fontId="39" fillId="0" borderId="73" xfId="0" applyFont="1" applyBorder="1" applyAlignment="1">
      <alignment horizontal="center" vertical="center" wrapText="1"/>
    </xf>
    <xf numFmtId="0" fontId="39" fillId="0" borderId="74" xfId="0" applyFont="1" applyBorder="1" applyAlignment="1">
      <alignment horizontal="left" vertical="center" wrapText="1"/>
    </xf>
    <xf numFmtId="0" fontId="32" fillId="0" borderId="0" xfId="0" applyFont="1" applyAlignment="1">
      <alignment vertical="center"/>
    </xf>
    <xf numFmtId="0" fontId="38" fillId="15" borderId="88" xfId="0" applyFont="1" applyFill="1" applyBorder="1" applyAlignment="1">
      <alignment vertical="center" wrapText="1"/>
    </xf>
    <xf numFmtId="0" fontId="38" fillId="15" borderId="29" xfId="0" applyFont="1" applyFill="1" applyBorder="1" applyAlignment="1">
      <alignment vertical="center" wrapText="1"/>
    </xf>
    <xf numFmtId="0" fontId="32" fillId="0" borderId="0" xfId="0" applyFont="1" applyAlignment="1">
      <alignment vertical="center" wrapText="1"/>
    </xf>
    <xf numFmtId="0" fontId="32" fillId="0" borderId="89" xfId="0" applyFont="1" applyBorder="1" applyAlignment="1">
      <alignment vertical="center" wrapText="1"/>
    </xf>
    <xf numFmtId="0" fontId="32" fillId="0" borderId="29" xfId="0" applyFont="1" applyBorder="1" applyAlignment="1">
      <alignment vertical="center" wrapText="1"/>
    </xf>
    <xf numFmtId="0" fontId="32" fillId="0" borderId="5" xfId="0" applyFont="1" applyBorder="1" applyAlignment="1">
      <alignment vertical="center" wrapText="1"/>
    </xf>
    <xf numFmtId="0" fontId="33" fillId="0" borderId="0" xfId="7" applyFont="1" applyAlignment="1">
      <alignment horizontal="center" vertical="center" wrapText="1"/>
    </xf>
    <xf numFmtId="0" fontId="18" fillId="0" borderId="0" xfId="7" applyFont="1"/>
    <xf numFmtId="0" fontId="33" fillId="19" borderId="34" xfId="7" applyFont="1" applyFill="1" applyBorder="1" applyAlignment="1">
      <alignment horizontal="center" vertical="center"/>
    </xf>
    <xf numFmtId="0" fontId="33" fillId="19" borderId="31" xfId="7" applyFont="1" applyFill="1" applyBorder="1" applyAlignment="1">
      <alignment horizontal="center" vertical="center" wrapText="1"/>
    </xf>
    <xf numFmtId="0" fontId="18" fillId="0" borderId="31" xfId="0" applyFont="1" applyBorder="1" applyAlignment="1">
      <alignment vertical="center" wrapText="1"/>
    </xf>
    <xf numFmtId="0" fontId="18" fillId="0" borderId="32" xfId="7" applyFont="1" applyBorder="1" applyAlignment="1">
      <alignment horizontal="center" vertical="center" wrapText="1"/>
    </xf>
    <xf numFmtId="0" fontId="18" fillId="0" borderId="31" xfId="7" applyFont="1" applyBorder="1" applyAlignment="1">
      <alignment horizontal="center" vertical="center" wrapText="1"/>
    </xf>
    <xf numFmtId="170" fontId="18" fillId="0" borderId="31" xfId="7" applyNumberFormat="1" applyFont="1" applyBorder="1" applyAlignment="1">
      <alignment horizontal="center" vertical="center" wrapText="1"/>
    </xf>
    <xf numFmtId="0" fontId="18" fillId="0" borderId="0" xfId="7" applyFont="1" applyAlignment="1">
      <alignment horizontal="left" vertical="center" wrapText="1"/>
    </xf>
    <xf numFmtId="0" fontId="18" fillId="0" borderId="0" xfId="7" applyFont="1" applyAlignment="1">
      <alignment vertical="center"/>
    </xf>
    <xf numFmtId="0" fontId="41" fillId="2" borderId="0" xfId="7" applyFont="1" applyFill="1" applyAlignment="1">
      <alignment horizontal="left" vertical="center"/>
    </xf>
    <xf numFmtId="0" fontId="42" fillId="19" borderId="31" xfId="7" applyFont="1" applyFill="1" applyBorder="1" applyAlignment="1">
      <alignment horizontal="center" vertical="center" wrapText="1"/>
    </xf>
    <xf numFmtId="0" fontId="18" fillId="0" borderId="0" xfId="7" applyFont="1" applyAlignment="1">
      <alignment horizontal="center" vertical="center" wrapText="1"/>
    </xf>
    <xf numFmtId="0" fontId="18" fillId="0" borderId="31" xfId="0" applyFont="1" applyBorder="1" applyAlignment="1">
      <alignment horizontal="left" vertical="center" wrapText="1"/>
    </xf>
    <xf numFmtId="0" fontId="18" fillId="0" borderId="31" xfId="7" applyFont="1" applyBorder="1" applyAlignment="1">
      <alignment horizontal="left" vertical="center"/>
    </xf>
    <xf numFmtId="0" fontId="33" fillId="0" borderId="31" xfId="7" applyFont="1" applyBorder="1" applyAlignment="1">
      <alignment horizontal="center" vertical="center"/>
    </xf>
    <xf numFmtId="0" fontId="33" fillId="0" borderId="0" xfId="7" applyFont="1" applyAlignment="1">
      <alignment horizontal="center"/>
    </xf>
    <xf numFmtId="0" fontId="33" fillId="0" borderId="31" xfId="7" applyFont="1" applyBorder="1" applyAlignment="1">
      <alignment horizontal="left" vertical="center" wrapText="1"/>
    </xf>
    <xf numFmtId="0" fontId="18" fillId="0" borderId="0" xfId="7" applyFont="1" applyAlignment="1">
      <alignment horizontal="center"/>
    </xf>
    <xf numFmtId="0" fontId="18" fillId="0" borderId="0" xfId="7" applyFont="1" applyAlignment="1">
      <alignment horizontal="center" vertical="center"/>
    </xf>
    <xf numFmtId="0" fontId="43" fillId="0" borderId="0" xfId="6" applyFont="1" applyAlignment="1">
      <alignment horizontal="left"/>
    </xf>
    <xf numFmtId="0" fontId="32" fillId="0" borderId="0" xfId="6" applyFont="1" applyAlignment="1">
      <alignment horizontal="left"/>
    </xf>
    <xf numFmtId="0" fontId="32" fillId="0" borderId="0" xfId="6" applyFont="1" applyAlignment="1">
      <alignment horizontal="center"/>
    </xf>
    <xf numFmtId="167" fontId="32" fillId="0" borderId="0" xfId="8" applyNumberFormat="1" applyFont="1" applyAlignment="1">
      <alignment horizontal="center"/>
    </xf>
    <xf numFmtId="0" fontId="31" fillId="0" borderId="31" xfId="6" applyFont="1" applyBorder="1" applyAlignment="1">
      <alignment horizontal="center" vertical="center" wrapText="1"/>
    </xf>
    <xf numFmtId="0" fontId="32" fillId="0" borderId="31" xfId="6" quotePrefix="1" applyFont="1" applyBorder="1" applyAlignment="1">
      <alignment horizontal="center" vertical="center" wrapText="1"/>
    </xf>
    <xf numFmtId="0" fontId="32" fillId="0" borderId="31" xfId="6" applyFont="1" applyBorder="1" applyAlignment="1">
      <alignment horizontal="center" vertical="center" wrapText="1"/>
    </xf>
    <xf numFmtId="169" fontId="32" fillId="0" borderId="31" xfId="6" quotePrefix="1" applyNumberFormat="1" applyFont="1" applyBorder="1" applyAlignment="1">
      <alignment horizontal="left" vertical="center"/>
    </xf>
    <xf numFmtId="0" fontId="31" fillId="6" borderId="31" xfId="6" applyFont="1" applyFill="1" applyBorder="1" applyAlignment="1">
      <alignment horizontal="center" vertical="center" wrapText="1"/>
    </xf>
    <xf numFmtId="0" fontId="32" fillId="6" borderId="31" xfId="6" quotePrefix="1" applyFont="1" applyFill="1" applyBorder="1" applyAlignment="1">
      <alignment horizontal="center" vertical="center" wrapText="1"/>
    </xf>
    <xf numFmtId="0" fontId="32" fillId="6" borderId="31" xfId="6" applyFont="1" applyFill="1" applyBorder="1" applyAlignment="1">
      <alignment horizontal="center" vertical="center" wrapText="1"/>
    </xf>
    <xf numFmtId="165" fontId="32" fillId="7" borderId="31" xfId="8" applyFont="1" applyFill="1" applyBorder="1" applyAlignment="1">
      <alignment horizontal="center" vertical="center"/>
    </xf>
    <xf numFmtId="167" fontId="32" fillId="7" borderId="31" xfId="8" applyNumberFormat="1" applyFont="1" applyFill="1" applyBorder="1" applyAlignment="1">
      <alignment horizontal="center" vertical="center"/>
    </xf>
    <xf numFmtId="0" fontId="32" fillId="7" borderId="31" xfId="6" applyFont="1" applyFill="1" applyBorder="1" applyAlignment="1">
      <alignment horizontal="center" vertical="center"/>
    </xf>
    <xf numFmtId="0" fontId="32" fillId="7" borderId="31" xfId="6" applyFont="1" applyFill="1" applyBorder="1" applyAlignment="1">
      <alignment horizontal="center" vertical="center" wrapText="1"/>
    </xf>
    <xf numFmtId="167" fontId="32" fillId="0" borderId="0" xfId="8" applyNumberFormat="1" applyFont="1" applyFill="1" applyBorder="1" applyAlignment="1">
      <alignment horizontal="center" vertical="center"/>
    </xf>
    <xf numFmtId="0" fontId="32" fillId="0" borderId="0" xfId="6" applyFont="1" applyAlignment="1">
      <alignment horizontal="center" vertical="center"/>
    </xf>
    <xf numFmtId="0" fontId="31" fillId="6" borderId="0" xfId="6" applyFont="1" applyFill="1" applyAlignment="1">
      <alignment horizontal="left" vertical="top" wrapText="1"/>
    </xf>
    <xf numFmtId="0" fontId="31" fillId="7" borderId="31" xfId="6" applyFont="1" applyFill="1" applyBorder="1" applyAlignment="1">
      <alignment vertical="center"/>
    </xf>
    <xf numFmtId="165" fontId="31" fillId="7" borderId="31" xfId="6" applyNumberFormat="1" applyFont="1" applyFill="1" applyBorder="1" applyAlignment="1">
      <alignment horizontal="left" vertical="center"/>
    </xf>
    <xf numFmtId="0" fontId="46" fillId="19" borderId="31" xfId="6" applyFont="1" applyFill="1" applyBorder="1" applyAlignment="1">
      <alignment horizontal="center" vertical="center" wrapText="1"/>
    </xf>
    <xf numFmtId="0" fontId="31" fillId="20" borderId="33" xfId="6" applyFont="1" applyFill="1" applyBorder="1" applyAlignment="1">
      <alignment horizontal="center" vertical="center" wrapText="1"/>
    </xf>
    <xf numFmtId="0" fontId="44" fillId="20" borderId="33" xfId="6" applyFont="1" applyFill="1" applyBorder="1" applyAlignment="1">
      <alignment horizontal="center" vertical="center" wrapText="1"/>
    </xf>
    <xf numFmtId="0" fontId="44" fillId="20" borderId="36" xfId="6" applyFont="1" applyFill="1" applyBorder="1" applyAlignment="1">
      <alignment horizontal="center" vertical="center" wrapText="1"/>
    </xf>
    <xf numFmtId="0" fontId="44" fillId="20" borderId="31" xfId="6" applyFont="1" applyFill="1" applyBorder="1" applyAlignment="1">
      <alignment horizontal="center" vertical="center" wrapText="1"/>
    </xf>
    <xf numFmtId="0" fontId="16" fillId="0" borderId="0" xfId="0" applyFont="1" applyAlignment="1">
      <alignment horizontal="justify" vertical="center" wrapText="1"/>
    </xf>
    <xf numFmtId="0" fontId="48" fillId="10" borderId="63" xfId="0" applyFont="1" applyFill="1" applyBorder="1" applyAlignment="1">
      <alignment horizontal="center" vertical="center" wrapText="1"/>
    </xf>
    <xf numFmtId="0" fontId="48" fillId="10" borderId="64" xfId="0" applyFont="1" applyFill="1" applyBorder="1" applyAlignment="1">
      <alignment horizontal="center" vertical="center" wrapText="1"/>
    </xf>
    <xf numFmtId="0" fontId="48" fillId="10" borderId="66" xfId="0" applyFont="1" applyFill="1" applyBorder="1" applyAlignment="1">
      <alignment horizontal="center" vertical="center" wrapText="1"/>
    </xf>
    <xf numFmtId="0" fontId="48" fillId="10" borderId="62" xfId="0" applyFont="1" applyFill="1" applyBorder="1" applyAlignment="1">
      <alignment horizontal="center" vertical="center" wrapText="1"/>
    </xf>
    <xf numFmtId="0" fontId="50" fillId="0" borderId="31" xfId="0" applyFont="1" applyBorder="1" applyAlignment="1">
      <alignment horizontal="left" vertical="center" wrapText="1"/>
    </xf>
    <xf numFmtId="0" fontId="51" fillId="0" borderId="0" xfId="0" applyFont="1" applyAlignment="1">
      <alignment horizontal="justify" vertical="center" wrapText="1"/>
    </xf>
    <xf numFmtId="0" fontId="52" fillId="14" borderId="64" xfId="0" applyFont="1" applyFill="1" applyBorder="1" applyAlignment="1">
      <alignment horizontal="center" vertical="center" wrapText="1"/>
    </xf>
    <xf numFmtId="0" fontId="54" fillId="14" borderId="54" xfId="0" applyFont="1" applyFill="1" applyBorder="1" applyAlignment="1">
      <alignment horizontal="center" vertical="center" wrapText="1"/>
    </xf>
    <xf numFmtId="0" fontId="53" fillId="0" borderId="53" xfId="0" applyFont="1" applyBorder="1" applyAlignment="1">
      <alignment horizontal="justify" vertical="center" wrapText="1"/>
    </xf>
    <xf numFmtId="0" fontId="53" fillId="0" borderId="53" xfId="0" applyFont="1" applyBorder="1" applyAlignment="1">
      <alignment horizontal="left" vertical="center" wrapText="1"/>
    </xf>
    <xf numFmtId="0" fontId="53" fillId="0" borderId="58" xfId="0" applyFont="1" applyBorder="1" applyAlignment="1">
      <alignment horizontal="justify" vertical="center" wrapText="1"/>
    </xf>
    <xf numFmtId="0" fontId="53" fillId="0" borderId="62" xfId="0" applyFont="1" applyBorder="1" applyAlignment="1">
      <alignment horizontal="justify" vertical="center" wrapText="1"/>
    </xf>
    <xf numFmtId="0" fontId="52" fillId="0" borderId="62" xfId="0" applyFont="1" applyBorder="1" applyAlignment="1">
      <alignment horizontal="left" vertical="center" wrapText="1"/>
    </xf>
    <xf numFmtId="0" fontId="53" fillId="0" borderId="67" xfId="0" applyFont="1" applyBorder="1" applyAlignment="1">
      <alignment horizontal="justify" vertical="center" wrapText="1"/>
    </xf>
    <xf numFmtId="0" fontId="56" fillId="0" borderId="62" xfId="0" applyFont="1" applyBorder="1" applyAlignment="1">
      <alignment vertical="top" wrapText="1"/>
    </xf>
    <xf numFmtId="0" fontId="53" fillId="0" borderId="62" xfId="0" applyFont="1" applyBorder="1" applyAlignment="1">
      <alignment horizontal="left" vertical="center" wrapText="1"/>
    </xf>
    <xf numFmtId="0" fontId="56" fillId="0" borderId="67" xfId="0" applyFont="1" applyBorder="1" applyAlignment="1">
      <alignment vertical="top" wrapText="1"/>
    </xf>
    <xf numFmtId="0" fontId="56" fillId="0" borderId="60" xfId="0" applyFont="1" applyBorder="1" applyAlignment="1">
      <alignment vertical="top" wrapText="1"/>
    </xf>
    <xf numFmtId="0" fontId="53" fillId="0" borderId="60" xfId="0" applyFont="1" applyBorder="1" applyAlignment="1">
      <alignment horizontal="justify" vertical="center" wrapText="1"/>
    </xf>
    <xf numFmtId="0" fontId="56" fillId="0" borderId="54" xfId="0" applyFont="1" applyBorder="1" applyAlignment="1">
      <alignment vertical="top" wrapText="1"/>
    </xf>
    <xf numFmtId="0" fontId="8" fillId="0" borderId="0" xfId="0" applyFont="1"/>
    <xf numFmtId="0" fontId="23" fillId="2" borderId="0" xfId="2" applyFont="1" applyFill="1" applyAlignment="1">
      <alignment horizontal="left" vertical="top" wrapText="1"/>
    </xf>
    <xf numFmtId="166" fontId="15" fillId="19" borderId="31" xfId="1" applyNumberFormat="1" applyFont="1" applyFill="1" applyBorder="1" applyAlignment="1">
      <alignment horizontal="center" vertical="center" wrapText="1"/>
    </xf>
    <xf numFmtId="0" fontId="21" fillId="5" borderId="0" xfId="0" applyFont="1" applyFill="1" applyAlignment="1">
      <alignment wrapText="1"/>
    </xf>
    <xf numFmtId="0" fontId="21" fillId="5" borderId="5" xfId="0" applyFont="1" applyFill="1" applyBorder="1"/>
    <xf numFmtId="0" fontId="57" fillId="0" borderId="33" xfId="2" applyFont="1" applyBorder="1" applyAlignment="1">
      <alignment horizontal="left" vertical="top"/>
    </xf>
    <xf numFmtId="0" fontId="11" fillId="21" borderId="31" xfId="2" applyFont="1" applyFill="1" applyBorder="1" applyAlignment="1">
      <alignment horizontal="center" vertical="top"/>
    </xf>
    <xf numFmtId="171" fontId="18" fillId="0" borderId="31" xfId="0" applyNumberFormat="1" applyFont="1" applyBorder="1" applyAlignment="1">
      <alignment horizontal="right" vertical="top" wrapText="1"/>
    </xf>
    <xf numFmtId="0" fontId="13" fillId="0" borderId="0" xfId="2" applyFont="1" applyAlignment="1">
      <alignment horizontal="left" vertical="top" wrapText="1"/>
    </xf>
    <xf numFmtId="0" fontId="14" fillId="19" borderId="107" xfId="2" applyFont="1" applyFill="1" applyBorder="1" applyAlignment="1">
      <alignment horizontal="center" vertical="center"/>
    </xf>
    <xf numFmtId="0" fontId="14" fillId="0" borderId="0" xfId="2" applyFont="1" applyAlignment="1">
      <alignment vertical="top"/>
    </xf>
    <xf numFmtId="17" fontId="32" fillId="0" borderId="89" xfId="0" applyNumberFormat="1" applyFont="1" applyBorder="1" applyAlignment="1">
      <alignment vertical="center" wrapText="1"/>
    </xf>
    <xf numFmtId="0" fontId="40" fillId="16" borderId="88" xfId="9" applyFont="1" applyFill="1" applyBorder="1" applyAlignment="1">
      <alignment horizontal="center" vertical="center" wrapText="1"/>
    </xf>
    <xf numFmtId="0" fontId="38" fillId="16" borderId="28" xfId="0" applyFont="1" applyFill="1" applyBorder="1" applyAlignment="1">
      <alignment horizontal="center" vertical="center" wrapText="1"/>
    </xf>
    <xf numFmtId="0" fontId="38" fillId="16" borderId="27" xfId="0" applyFont="1" applyFill="1" applyBorder="1" applyAlignment="1">
      <alignment horizontal="center" vertical="center" wrapText="1"/>
    </xf>
    <xf numFmtId="0" fontId="38" fillId="16" borderId="111" xfId="0" applyFont="1" applyFill="1" applyBorder="1" applyAlignment="1">
      <alignment horizontal="center" vertical="center" wrapText="1"/>
    </xf>
    <xf numFmtId="0" fontId="32" fillId="0" borderId="112" xfId="0" applyFont="1" applyBorder="1"/>
    <xf numFmtId="0" fontId="32" fillId="0" borderId="29" xfId="0" applyFont="1" applyBorder="1"/>
    <xf numFmtId="0" fontId="32" fillId="0" borderId="88" xfId="0" applyFont="1" applyBorder="1"/>
    <xf numFmtId="0" fontId="32" fillId="0" borderId="111" xfId="0" applyFont="1" applyBorder="1"/>
    <xf numFmtId="0" fontId="11" fillId="3" borderId="0" xfId="2" applyFont="1" applyFill="1" applyAlignment="1">
      <alignment horizontal="center" vertical="top"/>
    </xf>
    <xf numFmtId="0" fontId="19" fillId="3" borderId="0" xfId="2" applyFont="1" applyFill="1" applyAlignment="1">
      <alignment horizontal="center" vertical="top" wrapText="1"/>
    </xf>
    <xf numFmtId="0" fontId="19" fillId="3" borderId="0" xfId="2" applyFont="1" applyFill="1" applyAlignment="1">
      <alignment horizontal="left" vertical="top" wrapText="1"/>
    </xf>
    <xf numFmtId="3" fontId="24" fillId="3" borderId="113" xfId="2" applyNumberFormat="1" applyFont="1" applyFill="1" applyBorder="1" applyAlignment="1">
      <alignment horizontal="center" vertical="top"/>
    </xf>
    <xf numFmtId="0" fontId="58" fillId="0" borderId="0" xfId="2" applyFont="1" applyAlignment="1">
      <alignment vertical="top"/>
    </xf>
    <xf numFmtId="0" fontId="58" fillId="0" borderId="19" xfId="2" applyFont="1" applyBorder="1" applyAlignment="1">
      <alignment vertical="top"/>
    </xf>
    <xf numFmtId="0" fontId="33" fillId="0" borderId="0" xfId="7" applyFont="1" applyAlignment="1" applyProtection="1">
      <alignment horizontal="left" vertical="center" wrapText="1"/>
      <protection locked="0"/>
    </xf>
    <xf numFmtId="0" fontId="18" fillId="0" borderId="32" xfId="0" applyFont="1" applyBorder="1" applyAlignment="1">
      <alignment vertical="center" wrapText="1"/>
    </xf>
    <xf numFmtId="0" fontId="18" fillId="0" borderId="2" xfId="0" applyFont="1" applyBorder="1" applyAlignment="1">
      <alignment horizontal="left" vertical="center" wrapText="1"/>
    </xf>
    <xf numFmtId="0" fontId="33" fillId="23" borderId="31" xfId="7" applyFont="1" applyFill="1" applyBorder="1" applyAlignment="1">
      <alignment horizontal="center" vertical="center" wrapText="1"/>
    </xf>
    <xf numFmtId="0" fontId="18" fillId="0" borderId="31" xfId="7" applyFont="1" applyBorder="1" applyAlignment="1">
      <alignment vertical="center" wrapText="1"/>
    </xf>
    <xf numFmtId="0" fontId="46" fillId="19" borderId="34" xfId="6" applyFont="1" applyFill="1" applyBorder="1" applyAlignment="1">
      <alignment horizontal="center" vertical="center" wrapText="1"/>
    </xf>
    <xf numFmtId="0" fontId="46" fillId="19" borderId="33" xfId="6" applyFont="1" applyFill="1" applyBorder="1" applyAlignment="1">
      <alignment horizontal="center" vertical="center" wrapText="1"/>
    </xf>
    <xf numFmtId="0" fontId="12" fillId="0" borderId="0" xfId="0" applyFont="1" applyAlignment="1">
      <alignment horizontal="center" vertical="top" wrapText="1"/>
    </xf>
    <xf numFmtId="0" fontId="46" fillId="19" borderId="3" xfId="6" applyFont="1" applyFill="1" applyBorder="1" applyAlignment="1">
      <alignment horizontal="left" vertical="top" wrapText="1"/>
    </xf>
    <xf numFmtId="0" fontId="58" fillId="0" borderId="0" xfId="2" applyFont="1" applyAlignment="1">
      <alignment vertical="top" wrapText="1"/>
    </xf>
    <xf numFmtId="0" fontId="11" fillId="0" borderId="115" xfId="0" applyFont="1" applyBorder="1" applyAlignment="1">
      <alignment vertical="top"/>
    </xf>
    <xf numFmtId="0" fontId="14" fillId="0" borderId="0" xfId="0" applyFont="1" applyAlignment="1">
      <alignment horizontal="left" vertical="top"/>
    </xf>
    <xf numFmtId="0" fontId="15" fillId="0" borderId="0" xfId="0" applyFont="1" applyAlignment="1">
      <alignment horizontal="center" vertical="top"/>
    </xf>
    <xf numFmtId="0" fontId="14" fillId="0" borderId="120" xfId="0" applyFont="1" applyBorder="1" applyAlignment="1">
      <alignment vertical="top"/>
    </xf>
    <xf numFmtId="0" fontId="66" fillId="25" borderId="96" xfId="0" applyFont="1" applyFill="1" applyBorder="1" applyAlignment="1">
      <alignment vertical="top"/>
    </xf>
    <xf numFmtId="0" fontId="66" fillId="25" borderId="91" xfId="0" applyFont="1" applyFill="1" applyBorder="1" applyAlignment="1">
      <alignment vertical="top"/>
    </xf>
    <xf numFmtId="0" fontId="65" fillId="26" borderId="115" xfId="0" applyFont="1" applyFill="1" applyBorder="1" applyAlignment="1">
      <alignment vertical="top"/>
    </xf>
    <xf numFmtId="0" fontId="65" fillId="26" borderId="117" xfId="0" applyFont="1" applyFill="1" applyBorder="1" applyAlignment="1">
      <alignment vertical="top"/>
    </xf>
    <xf numFmtId="0" fontId="14" fillId="19" borderId="104" xfId="2" applyFont="1" applyFill="1" applyBorder="1" applyAlignment="1">
      <alignment vertical="center" wrapText="1"/>
    </xf>
    <xf numFmtId="0" fontId="14" fillId="19" borderId="103" xfId="2" applyFont="1" applyFill="1" applyBorder="1" applyAlignment="1">
      <alignment vertical="center" wrapText="1"/>
    </xf>
    <xf numFmtId="0" fontId="61" fillId="0" borderId="31" xfId="0" applyFont="1" applyBorder="1"/>
    <xf numFmtId="0" fontId="61" fillId="0" borderId="32" xfId="0" applyFont="1" applyBorder="1"/>
    <xf numFmtId="0" fontId="60" fillId="0" borderId="33" xfId="0" applyFont="1" applyBorder="1"/>
    <xf numFmtId="0" fontId="60" fillId="0" borderId="108" xfId="0" applyFont="1" applyBorder="1"/>
    <xf numFmtId="0" fontId="31" fillId="24" borderId="115" xfId="0" applyFont="1" applyFill="1" applyBorder="1"/>
    <xf numFmtId="0" fontId="38" fillId="12" borderId="115" xfId="0" applyFont="1" applyFill="1" applyBorder="1" applyAlignment="1">
      <alignment horizontal="center" vertical="center" wrapText="1"/>
    </xf>
    <xf numFmtId="0" fontId="32" fillId="24" borderId="115" xfId="0" applyFont="1" applyFill="1" applyBorder="1"/>
    <xf numFmtId="0" fontId="37" fillId="12" borderId="115" xfId="0" applyFont="1" applyFill="1" applyBorder="1" applyAlignment="1">
      <alignment horizontal="center" vertical="center" wrapText="1"/>
    </xf>
    <xf numFmtId="0" fontId="39" fillId="13" borderId="69" xfId="0" applyFont="1" applyFill="1" applyBorder="1" applyAlignment="1">
      <alignment horizontal="left" vertical="center" wrapText="1"/>
    </xf>
    <xf numFmtId="0" fontId="68" fillId="0" borderId="121" xfId="0" applyFont="1" applyBorder="1" applyAlignment="1">
      <alignment wrapText="1"/>
    </xf>
    <xf numFmtId="0" fontId="68" fillId="0" borderId="122" xfId="0" applyFont="1" applyBorder="1" applyAlignment="1">
      <alignment wrapText="1"/>
    </xf>
    <xf numFmtId="0" fontId="68" fillId="0" borderId="124" xfId="0" applyFont="1" applyBorder="1" applyAlignment="1">
      <alignment wrapText="1"/>
    </xf>
    <xf numFmtId="0" fontId="68" fillId="0" borderId="31" xfId="0" applyFont="1" applyBorder="1" applyAlignment="1">
      <alignment wrapText="1"/>
    </xf>
    <xf numFmtId="0" fontId="68" fillId="0" borderId="126" xfId="0" applyFont="1" applyBorder="1" applyAlignment="1">
      <alignment wrapText="1"/>
    </xf>
    <xf numFmtId="0" fontId="68" fillId="0" borderId="127" xfId="0" applyFont="1" applyBorder="1" applyAlignment="1">
      <alignment wrapText="1"/>
    </xf>
    <xf numFmtId="0" fontId="33" fillId="17" borderId="0" xfId="0" applyFont="1" applyFill="1" applyAlignment="1">
      <alignment horizontal="left" vertical="center" wrapText="1"/>
    </xf>
    <xf numFmtId="0" fontId="18" fillId="18" borderId="0" xfId="0" applyFont="1" applyFill="1" applyAlignment="1">
      <alignment horizontal="left" vertical="center" wrapText="1"/>
    </xf>
    <xf numFmtId="0" fontId="11" fillId="0" borderId="0" xfId="0" quotePrefix="1" applyFont="1" applyAlignment="1">
      <alignment vertical="top"/>
    </xf>
    <xf numFmtId="15" fontId="14" fillId="0" borderId="0" xfId="2" applyNumberFormat="1" applyFont="1" applyAlignment="1">
      <alignment vertical="top"/>
    </xf>
    <xf numFmtId="164" fontId="14" fillId="0" borderId="0" xfId="10" applyFont="1" applyAlignment="1">
      <alignment vertical="top"/>
    </xf>
    <xf numFmtId="0" fontId="17" fillId="0" borderId="31" xfId="0" applyFont="1" applyBorder="1" applyAlignment="1">
      <alignment vertical="center"/>
    </xf>
    <xf numFmtId="0" fontId="17" fillId="0" borderId="31" xfId="0" applyFont="1" applyBorder="1" applyAlignment="1">
      <alignment vertical="center" wrapText="1"/>
    </xf>
    <xf numFmtId="0" fontId="11" fillId="0" borderId="31" xfId="0" applyFont="1" applyBorder="1" applyAlignment="1">
      <alignment vertical="top"/>
    </xf>
    <xf numFmtId="0" fontId="11" fillId="0" borderId="31" xfId="2" applyFont="1" applyBorder="1" applyAlignment="1">
      <alignment horizontal="left" vertical="center" wrapText="1"/>
    </xf>
    <xf numFmtId="3" fontId="17" fillId="0" borderId="31" xfId="0" applyNumberFormat="1" applyFont="1" applyBorder="1" applyAlignment="1">
      <alignment vertical="top"/>
    </xf>
    <xf numFmtId="0" fontId="17" fillId="0" borderId="2" xfId="0" applyFont="1" applyBorder="1" applyAlignment="1">
      <alignment vertical="top"/>
    </xf>
    <xf numFmtId="14" fontId="18" fillId="0" borderId="31" xfId="7" applyNumberFormat="1" applyFont="1" applyBorder="1" applyAlignment="1">
      <alignment horizontal="center" vertical="center" wrapText="1"/>
    </xf>
    <xf numFmtId="9" fontId="18" fillId="0" borderId="31" xfId="11" applyFont="1" applyBorder="1" applyAlignment="1">
      <alignment horizontal="center" vertical="center" wrapText="1"/>
    </xf>
    <xf numFmtId="0" fontId="18" fillId="0" borderId="2" xfId="0" applyFont="1" applyBorder="1" applyAlignment="1">
      <alignment horizontal="center" vertical="center" wrapText="1"/>
    </xf>
    <xf numFmtId="14" fontId="18" fillId="0" borderId="2" xfId="0" applyNumberFormat="1" applyFont="1" applyBorder="1" applyAlignment="1">
      <alignment horizontal="center" vertical="center" wrapText="1"/>
    </xf>
    <xf numFmtId="166" fontId="15" fillId="28" borderId="31" xfId="1" applyNumberFormat="1" applyFont="1" applyFill="1" applyBorder="1" applyAlignment="1">
      <alignment horizontal="center" vertical="center" wrapText="1"/>
    </xf>
    <xf numFmtId="9" fontId="15" fillId="0" borderId="0" xfId="11" applyFont="1" applyAlignment="1">
      <alignment horizontal="center" vertical="top"/>
    </xf>
    <xf numFmtId="166" fontId="15" fillId="29" borderId="31" xfId="1" applyNumberFormat="1" applyFont="1" applyFill="1" applyBorder="1" applyAlignment="1">
      <alignment horizontal="center" vertical="center" wrapText="1"/>
    </xf>
    <xf numFmtId="166" fontId="15" fillId="30" borderId="31" xfId="1" applyNumberFormat="1" applyFont="1" applyFill="1" applyBorder="1" applyAlignment="1">
      <alignment horizontal="center" vertical="center" wrapText="1"/>
    </xf>
    <xf numFmtId="164" fontId="18" fillId="0" borderId="31" xfId="10" applyFont="1" applyBorder="1" applyAlignment="1">
      <alignment horizontal="center" vertical="center" wrapText="1"/>
    </xf>
    <xf numFmtId="164" fontId="18" fillId="0" borderId="31" xfId="10" applyFont="1" applyFill="1" applyBorder="1" applyAlignment="1" applyProtection="1">
      <alignment horizontal="center" vertical="center" wrapText="1"/>
    </xf>
    <xf numFmtId="0" fontId="17" fillId="0" borderId="33" xfId="0" applyFont="1" applyBorder="1" applyAlignment="1">
      <alignment horizontal="left" vertical="center" wrapText="1"/>
    </xf>
    <xf numFmtId="0" fontId="11" fillId="0" borderId="31" xfId="2" applyFont="1" applyBorder="1" applyAlignment="1">
      <alignment horizontal="center" vertical="center"/>
    </xf>
    <xf numFmtId="0" fontId="57" fillId="0" borderId="33" xfId="2" applyFont="1" applyBorder="1" applyAlignment="1">
      <alignment horizontal="left" vertical="center"/>
    </xf>
    <xf numFmtId="172" fontId="0" fillId="0" borderId="0" xfId="10" applyNumberFormat="1" applyFont="1"/>
    <xf numFmtId="172" fontId="68" fillId="0" borderId="123" xfId="10" applyNumberFormat="1" applyFont="1" applyBorder="1" applyAlignment="1">
      <alignment wrapText="1"/>
    </xf>
    <xf numFmtId="172" fontId="68" fillId="0" borderId="125" xfId="10" applyNumberFormat="1" applyFont="1" applyBorder="1" applyAlignment="1">
      <alignment wrapText="1"/>
    </xf>
    <xf numFmtId="172" fontId="68" fillId="0" borderId="128" xfId="10" applyNumberFormat="1" applyFont="1" applyBorder="1" applyAlignment="1">
      <alignment wrapText="1"/>
    </xf>
    <xf numFmtId="0" fontId="68" fillId="0" borderId="133" xfId="0" applyFont="1" applyBorder="1" applyAlignment="1">
      <alignment wrapText="1"/>
    </xf>
    <xf numFmtId="0" fontId="68" fillId="0" borderId="34" xfId="0" applyFont="1" applyBorder="1" applyAlignment="1">
      <alignment wrapText="1"/>
    </xf>
    <xf numFmtId="172" fontId="68" fillId="0" borderId="134" xfId="10" applyNumberFormat="1" applyFont="1" applyBorder="1" applyAlignment="1">
      <alignment wrapText="1"/>
    </xf>
    <xf numFmtId="0" fontId="32" fillId="0" borderId="31" xfId="0" applyFont="1" applyBorder="1" applyAlignment="1">
      <alignment horizontal="left" vertical="center" wrapText="1"/>
    </xf>
    <xf numFmtId="0" fontId="0" fillId="27" borderId="0" xfId="0" applyFill="1"/>
    <xf numFmtId="0" fontId="69" fillId="0" borderId="70" xfId="0" applyFont="1" applyBorder="1" applyAlignment="1">
      <alignment wrapText="1"/>
    </xf>
    <xf numFmtId="0" fontId="28" fillId="0" borderId="0" xfId="0" applyFont="1" applyAlignment="1">
      <alignment horizontal="left" vertical="center"/>
    </xf>
    <xf numFmtId="0" fontId="28" fillId="0" borderId="0" xfId="0" applyFont="1" applyAlignment="1">
      <alignment horizontal="left"/>
    </xf>
    <xf numFmtId="0" fontId="70" fillId="0" borderId="31" xfId="0" applyFont="1" applyBorder="1" applyAlignment="1">
      <alignment horizontal="left" wrapText="1"/>
    </xf>
    <xf numFmtId="0" fontId="70" fillId="0" borderId="0" xfId="0" applyFont="1" applyAlignment="1">
      <alignment horizontal="left"/>
    </xf>
    <xf numFmtId="0" fontId="16" fillId="0" borderId="0" xfId="0" applyFont="1" applyAlignment="1">
      <alignment horizontal="left" vertical="center" wrapText="1"/>
    </xf>
    <xf numFmtId="17" fontId="18" fillId="0" borderId="31" xfId="0" applyNumberFormat="1" applyFont="1" applyBorder="1" applyAlignment="1">
      <alignment horizontal="left" vertical="center" wrapText="1"/>
    </xf>
    <xf numFmtId="0" fontId="18" fillId="0" borderId="115" xfId="0" applyFont="1" applyBorder="1"/>
    <xf numFmtId="0" fontId="18" fillId="0" borderId="32" xfId="0" applyFont="1" applyBorder="1" applyAlignment="1">
      <alignment horizontal="left" vertical="center" wrapText="1"/>
    </xf>
    <xf numFmtId="171" fontId="18" fillId="0" borderId="31" xfId="0" applyNumberFormat="1" applyFont="1" applyBorder="1" applyAlignment="1">
      <alignment horizontal="right" vertical="center" wrapText="1"/>
    </xf>
    <xf numFmtId="0" fontId="32" fillId="6" borderId="115" xfId="6" applyFont="1" applyFill="1" applyBorder="1" applyAlignment="1">
      <alignment horizontal="center" vertical="center" wrapText="1"/>
    </xf>
    <xf numFmtId="3" fontId="32" fillId="6" borderId="115" xfId="6" applyNumberFormat="1" applyFont="1" applyFill="1" applyBorder="1" applyAlignment="1">
      <alignment horizontal="center" vertical="center" wrapText="1"/>
    </xf>
    <xf numFmtId="43" fontId="31" fillId="6" borderId="115" xfId="5" applyFont="1" applyFill="1" applyBorder="1" applyAlignment="1">
      <alignment vertical="center"/>
    </xf>
    <xf numFmtId="165" fontId="31" fillId="6" borderId="34" xfId="8" applyFont="1" applyFill="1" applyBorder="1" applyAlignment="1">
      <alignment vertical="center"/>
    </xf>
    <xf numFmtId="43" fontId="31" fillId="6" borderId="33" xfId="5" applyFont="1" applyFill="1" applyBorder="1" applyAlignment="1">
      <alignment vertical="center"/>
    </xf>
    <xf numFmtId="168" fontId="32" fillId="6" borderId="33" xfId="6" applyNumberFormat="1" applyFont="1" applyFill="1" applyBorder="1" applyAlignment="1">
      <alignment horizontal="center" vertical="center" wrapText="1"/>
    </xf>
    <xf numFmtId="43" fontId="31" fillId="7" borderId="31" xfId="6" applyNumberFormat="1" applyFont="1" applyFill="1" applyBorder="1" applyAlignment="1">
      <alignment vertical="center"/>
    </xf>
    <xf numFmtId="0" fontId="13" fillId="0" borderId="102" xfId="2" applyFont="1" applyBorder="1" applyAlignment="1">
      <alignment horizontal="left" vertical="top" wrapText="1"/>
    </xf>
    <xf numFmtId="0" fontId="16" fillId="0" borderId="131" xfId="0" applyFont="1" applyBorder="1" applyAlignment="1">
      <alignment horizontal="left" vertical="top" wrapText="1"/>
    </xf>
    <xf numFmtId="165" fontId="15" fillId="0" borderId="0" xfId="0" applyNumberFormat="1" applyFont="1" applyAlignment="1">
      <alignment horizontal="center" vertical="top"/>
    </xf>
    <xf numFmtId="3" fontId="24" fillId="0" borderId="0" xfId="0" applyNumberFormat="1" applyFont="1" applyAlignment="1">
      <alignment horizontal="center" vertical="top"/>
    </xf>
    <xf numFmtId="171" fontId="11" fillId="0" borderId="0" xfId="0" applyNumberFormat="1" applyFont="1" applyAlignment="1">
      <alignment horizontal="left" vertical="top" wrapText="1"/>
    </xf>
    <xf numFmtId="0" fontId="15" fillId="0" borderId="0" xfId="0" applyFont="1" applyAlignment="1">
      <alignment vertical="top"/>
    </xf>
    <xf numFmtId="0" fontId="15" fillId="0" borderId="0" xfId="0" applyFont="1" applyAlignment="1">
      <alignment vertical="top" wrapText="1"/>
    </xf>
    <xf numFmtId="0" fontId="15" fillId="0" borderId="0" xfId="2" applyFont="1" applyAlignment="1">
      <alignment vertical="top"/>
    </xf>
    <xf numFmtId="0" fontId="15" fillId="0" borderId="0" xfId="2" applyFont="1" applyAlignment="1">
      <alignment vertical="top" wrapText="1"/>
    </xf>
    <xf numFmtId="0" fontId="71" fillId="0" borderId="100" xfId="2" applyFont="1" applyBorder="1" applyAlignment="1">
      <alignment horizontal="left" vertical="top" wrapText="1"/>
    </xf>
    <xf numFmtId="0" fontId="71" fillId="0" borderId="1" xfId="2" applyFont="1" applyBorder="1" applyAlignment="1">
      <alignment horizontal="left" vertical="top" wrapText="1"/>
    </xf>
    <xf numFmtId="0" fontId="72" fillId="0" borderId="1" xfId="2" applyFont="1" applyBorder="1" applyAlignment="1">
      <alignment horizontal="left" vertical="top" wrapText="1"/>
    </xf>
    <xf numFmtId="0" fontId="71" fillId="0" borderId="0" xfId="2" applyFont="1" applyAlignment="1">
      <alignment horizontal="left" vertical="top" wrapText="1"/>
    </xf>
    <xf numFmtId="0" fontId="15" fillId="0" borderId="36" xfId="0" applyFont="1" applyBorder="1" applyAlignment="1">
      <alignment vertical="top"/>
    </xf>
    <xf numFmtId="0" fontId="71" fillId="0" borderId="14" xfId="2" applyFont="1" applyBorder="1" applyAlignment="1">
      <alignment horizontal="left" vertical="top" wrapText="1"/>
    </xf>
    <xf numFmtId="0" fontId="72" fillId="0" borderId="14" xfId="2" applyFont="1" applyBorder="1" applyAlignment="1">
      <alignment horizontal="left" vertical="top" wrapText="1"/>
    </xf>
    <xf numFmtId="0" fontId="73" fillId="2" borderId="18" xfId="2" applyFont="1" applyFill="1" applyBorder="1" applyAlignment="1">
      <alignment horizontal="left" vertical="top" wrapText="1"/>
    </xf>
    <xf numFmtId="0" fontId="73" fillId="2" borderId="14" xfId="2" applyFont="1" applyFill="1" applyBorder="1" applyAlignment="1">
      <alignment horizontal="left" vertical="top" wrapText="1"/>
    </xf>
    <xf numFmtId="0" fontId="15" fillId="0" borderId="14" xfId="0" applyFont="1" applyBorder="1" applyAlignment="1">
      <alignment vertical="top"/>
    </xf>
    <xf numFmtId="0" fontId="74" fillId="25" borderId="90" xfId="0" applyFont="1" applyFill="1" applyBorder="1" applyAlignment="1">
      <alignment vertical="top"/>
    </xf>
    <xf numFmtId="0" fontId="75" fillId="26" borderId="116" xfId="0" applyFont="1" applyFill="1" applyBorder="1"/>
    <xf numFmtId="0" fontId="15" fillId="0" borderId="116" xfId="0" applyFont="1" applyBorder="1" applyAlignment="1">
      <alignment horizontal="center" vertical="top"/>
    </xf>
    <xf numFmtId="0" fontId="15" fillId="0" borderId="119" xfId="0" applyFont="1" applyBorder="1" applyAlignment="1">
      <alignment vertical="top"/>
    </xf>
    <xf numFmtId="0" fontId="73" fillId="0" borderId="0" xfId="0" applyFont="1" applyAlignment="1">
      <alignment vertical="top"/>
    </xf>
    <xf numFmtId="0" fontId="77" fillId="17" borderId="90" xfId="0" applyFont="1" applyFill="1" applyBorder="1" applyAlignment="1">
      <alignment vertical="center" wrapText="1"/>
    </xf>
    <xf numFmtId="0" fontId="33" fillId="17" borderId="91" xfId="0" applyFont="1" applyFill="1" applyBorder="1" applyAlignment="1">
      <alignment vertical="center" wrapText="1"/>
    </xf>
    <xf numFmtId="171" fontId="11" fillId="0" borderId="117" xfId="0" applyNumberFormat="1" applyFont="1" applyBorder="1" applyAlignment="1">
      <alignment vertical="top"/>
    </xf>
    <xf numFmtId="0" fontId="11" fillId="0" borderId="115" xfId="0" quotePrefix="1" applyFont="1" applyBorder="1" applyAlignment="1">
      <alignment vertical="top"/>
    </xf>
    <xf numFmtId="171" fontId="11" fillId="0" borderId="63" xfId="0" applyNumberFormat="1" applyFont="1" applyBorder="1" applyAlignment="1">
      <alignment vertical="top"/>
    </xf>
    <xf numFmtId="171" fontId="11" fillId="0" borderId="118" xfId="0" applyNumberFormat="1" applyFont="1" applyBorder="1" applyAlignment="1">
      <alignment vertical="top"/>
    </xf>
    <xf numFmtId="171" fontId="14" fillId="0" borderId="59" xfId="0" applyNumberFormat="1" applyFont="1" applyBorder="1" applyAlignment="1">
      <alignment vertical="top"/>
    </xf>
    <xf numFmtId="171" fontId="18" fillId="0" borderId="0" xfId="0" applyNumberFormat="1" applyFont="1"/>
    <xf numFmtId="0" fontId="18" fillId="0" borderId="115" xfId="0" applyFont="1" applyBorder="1" applyAlignment="1">
      <alignment horizontal="left"/>
    </xf>
    <xf numFmtId="0" fontId="18" fillId="0" borderId="115" xfId="0" applyFont="1" applyBorder="1" applyAlignment="1">
      <alignment horizontal="left" wrapText="1"/>
    </xf>
    <xf numFmtId="171" fontId="14" fillId="0" borderId="115" xfId="0" applyNumberFormat="1" applyFont="1" applyBorder="1" applyAlignment="1">
      <alignment horizontal="left" vertical="top"/>
    </xf>
    <xf numFmtId="1" fontId="33" fillId="0" borderId="115" xfId="0" applyNumberFormat="1" applyFont="1" applyBorder="1" applyAlignment="1">
      <alignment horizontal="left"/>
    </xf>
    <xf numFmtId="0" fontId="18" fillId="27" borderId="115" xfId="0" applyFont="1" applyFill="1" applyBorder="1" applyAlignment="1">
      <alignment horizontal="center" vertical="center" wrapText="1"/>
    </xf>
    <xf numFmtId="0" fontId="76" fillId="0" borderId="115" xfId="0" applyFont="1" applyBorder="1" applyAlignment="1">
      <alignment wrapText="1"/>
    </xf>
    <xf numFmtId="0" fontId="76" fillId="0" borderId="115" xfId="0" applyFont="1" applyBorder="1"/>
    <xf numFmtId="173" fontId="76" fillId="0" borderId="115" xfId="0" applyNumberFormat="1" applyFont="1" applyBorder="1"/>
    <xf numFmtId="9" fontId="76" fillId="0" borderId="115" xfId="0" applyNumberFormat="1" applyFont="1" applyBorder="1"/>
    <xf numFmtId="0" fontId="76" fillId="31" borderId="115" xfId="0" applyFont="1" applyFill="1" applyBorder="1" applyAlignment="1">
      <alignment wrapText="1"/>
    </xf>
    <xf numFmtId="0" fontId="76" fillId="32" borderId="115" xfId="0" applyFont="1" applyFill="1" applyBorder="1" applyAlignment="1">
      <alignment wrapText="1"/>
    </xf>
    <xf numFmtId="0" fontId="76" fillId="30" borderId="115" xfId="0" applyFont="1" applyFill="1" applyBorder="1" applyAlignment="1">
      <alignment wrapText="1"/>
    </xf>
    <xf numFmtId="0" fontId="76" fillId="33" borderId="115" xfId="0" applyFont="1" applyFill="1" applyBorder="1" applyAlignment="1">
      <alignment wrapText="1"/>
    </xf>
    <xf numFmtId="3" fontId="76" fillId="0" borderId="115" xfId="0" applyNumberFormat="1" applyFont="1" applyBorder="1"/>
    <xf numFmtId="0" fontId="76" fillId="34" borderId="115" xfId="0" applyFont="1" applyFill="1" applyBorder="1"/>
    <xf numFmtId="173" fontId="78" fillId="0" borderId="115" xfId="0" applyNumberFormat="1" applyFont="1" applyBorder="1"/>
    <xf numFmtId="15" fontId="14" fillId="0" borderId="0" xfId="2" applyNumberFormat="1" applyFont="1" applyAlignment="1">
      <alignment horizontal="left" vertical="top"/>
    </xf>
    <xf numFmtId="167" fontId="14" fillId="0" borderId="0" xfId="10" applyNumberFormat="1" applyFont="1" applyAlignment="1">
      <alignment horizontal="left" vertical="top"/>
    </xf>
    <xf numFmtId="0" fontId="14" fillId="0" borderId="0" xfId="2" applyFont="1" applyAlignment="1">
      <alignment horizontal="left" vertical="top"/>
    </xf>
    <xf numFmtId="0" fontId="14" fillId="0" borderId="0" xfId="2" applyFont="1" applyAlignment="1">
      <alignment vertical="top" wrapText="1"/>
    </xf>
    <xf numFmtId="0" fontId="17" fillId="0" borderId="33" xfId="0" applyFont="1" applyBorder="1" applyAlignment="1">
      <alignment horizontal="left" vertical="top" wrapText="1"/>
    </xf>
    <xf numFmtId="0" fontId="21" fillId="5" borderId="4" xfId="0" applyFont="1" applyFill="1" applyBorder="1" applyAlignment="1">
      <alignment wrapText="1"/>
    </xf>
    <xf numFmtId="0" fontId="17" fillId="0" borderId="31" xfId="0" applyFont="1" applyBorder="1" applyAlignment="1">
      <alignment vertical="top" wrapText="1"/>
    </xf>
    <xf numFmtId="0" fontId="14" fillId="0" borderId="0" xfId="0" applyFont="1" applyAlignment="1">
      <alignment horizontal="left" vertical="top" wrapText="1"/>
    </xf>
    <xf numFmtId="0" fontId="11" fillId="0" borderId="0" xfId="0" applyFont="1" applyAlignment="1">
      <alignment horizontal="center" vertical="center" wrapText="1"/>
    </xf>
    <xf numFmtId="0" fontId="11" fillId="0" borderId="0" xfId="0" applyFont="1" applyAlignment="1">
      <alignment horizontal="center" vertical="top" wrapText="1"/>
    </xf>
    <xf numFmtId="0" fontId="11" fillId="0" borderId="2" xfId="2" applyFont="1" applyBorder="1" applyAlignment="1">
      <alignment horizontal="left" vertical="top"/>
    </xf>
    <xf numFmtId="3" fontId="22" fillId="5" borderId="2" xfId="0" applyNumberFormat="1" applyFont="1" applyFill="1" applyBorder="1" applyAlignment="1">
      <alignment horizontal="center" wrapText="1"/>
    </xf>
    <xf numFmtId="0" fontId="11" fillId="0" borderId="2" xfId="2" applyFont="1" applyBorder="1" applyAlignment="1">
      <alignment horizontal="left" vertical="center" wrapText="1"/>
    </xf>
    <xf numFmtId="0" fontId="11" fillId="0" borderId="2" xfId="2" applyFont="1" applyBorder="1" applyAlignment="1">
      <alignment horizontal="left" vertical="top" wrapText="1"/>
    </xf>
    <xf numFmtId="0" fontId="21" fillId="5" borderId="2" xfId="0" applyFont="1" applyFill="1" applyBorder="1" applyAlignment="1">
      <alignment wrapText="1"/>
    </xf>
    <xf numFmtId="0" fontId="11" fillId="0" borderId="32" xfId="2" applyFont="1" applyBorder="1" applyAlignment="1">
      <alignment horizontal="center" vertical="top"/>
    </xf>
    <xf numFmtId="0" fontId="11" fillId="0" borderId="32" xfId="2" applyFont="1" applyBorder="1" applyAlignment="1">
      <alignment horizontal="center" vertical="center"/>
    </xf>
    <xf numFmtId="3" fontId="22" fillId="5" borderId="32" xfId="0" applyNumberFormat="1" applyFont="1" applyFill="1" applyBorder="1" applyAlignment="1">
      <alignment horizontal="center" wrapText="1"/>
    </xf>
    <xf numFmtId="0" fontId="21" fillId="5" borderId="32" xfId="0" applyFont="1" applyFill="1" applyBorder="1" applyAlignment="1">
      <alignment wrapText="1"/>
    </xf>
    <xf numFmtId="0" fontId="21" fillId="5" borderId="137" xfId="0" applyFont="1" applyFill="1" applyBorder="1"/>
    <xf numFmtId="0" fontId="17" fillId="0" borderId="115" xfId="0" applyFont="1" applyBorder="1" applyAlignment="1">
      <alignment horizontal="center" vertical="top"/>
    </xf>
    <xf numFmtId="0" fontId="17" fillId="0" borderId="115" xfId="0" applyFont="1" applyBorder="1" applyAlignment="1">
      <alignment vertical="top"/>
    </xf>
    <xf numFmtId="0" fontId="17" fillId="0" borderId="115" xfId="0" applyFont="1" applyBorder="1" applyAlignment="1">
      <alignment horizontal="right" vertical="center" wrapText="1"/>
    </xf>
    <xf numFmtId="0" fontId="17" fillId="0" borderId="115" xfId="0" applyFont="1" applyBorder="1" applyAlignment="1">
      <alignment horizontal="left" vertical="center" wrapText="1"/>
    </xf>
    <xf numFmtId="0" fontId="71" fillId="0" borderId="1" xfId="2" applyFont="1" applyBorder="1" applyAlignment="1">
      <alignment horizontal="left" vertical="center" wrapText="1"/>
    </xf>
    <xf numFmtId="0" fontId="11" fillId="21" borderId="31" xfId="2" applyFont="1" applyFill="1" applyBorder="1" applyAlignment="1">
      <alignment horizontal="center" vertical="center"/>
    </xf>
    <xf numFmtId="0" fontId="11" fillId="0" borderId="2" xfId="2" applyFont="1" applyBorder="1" applyAlignment="1">
      <alignment horizontal="left" vertical="center"/>
    </xf>
    <xf numFmtId="0" fontId="11" fillId="0" borderId="31" xfId="2" applyFont="1" applyBorder="1" applyAlignment="1">
      <alignment horizontal="left" vertical="center"/>
    </xf>
    <xf numFmtId="174" fontId="15" fillId="0" borderId="0" xfId="2" applyNumberFormat="1" applyFont="1" applyAlignment="1">
      <alignment horizontal="center" vertical="top"/>
    </xf>
    <xf numFmtId="166" fontId="18" fillId="0" borderId="31" xfId="1" applyNumberFormat="1" applyFont="1" applyBorder="1" applyAlignment="1">
      <alignment horizontal="right" vertical="top" wrapText="1"/>
    </xf>
    <xf numFmtId="49" fontId="32" fillId="0" borderId="100" xfId="7" applyNumberFormat="1" applyFont="1" applyBorder="1" applyAlignment="1">
      <alignment horizontal="left" vertical="center" wrapText="1"/>
    </xf>
    <xf numFmtId="0" fontId="32" fillId="0" borderId="34" xfId="6" applyFont="1" applyBorder="1" applyAlignment="1">
      <alignment horizontal="center" vertical="center" wrapText="1"/>
    </xf>
    <xf numFmtId="3" fontId="32" fillId="0" borderId="34" xfId="6" applyNumberFormat="1" applyFont="1" applyBorder="1" applyAlignment="1">
      <alignment horizontal="center" vertical="center" wrapText="1"/>
    </xf>
    <xf numFmtId="43" fontId="31" fillId="0" borderId="34" xfId="5" applyFont="1" applyFill="1" applyBorder="1" applyAlignment="1">
      <alignment vertical="center"/>
    </xf>
    <xf numFmtId="165" fontId="31" fillId="0" borderId="34" xfId="8" applyFont="1" applyFill="1" applyBorder="1" applyAlignment="1">
      <alignment vertical="center"/>
    </xf>
    <xf numFmtId="168" fontId="32" fillId="0" borderId="34" xfId="6" applyNumberFormat="1" applyFont="1" applyBorder="1" applyAlignment="1">
      <alignment horizontal="center" vertical="center" wrapText="1"/>
    </xf>
    <xf numFmtId="0" fontId="32" fillId="0" borderId="115" xfId="6" applyFont="1" applyBorder="1" applyAlignment="1">
      <alignment horizontal="center" vertical="center" wrapText="1"/>
    </xf>
    <xf numFmtId="3" fontId="32" fillId="0" borderId="115" xfId="6" applyNumberFormat="1" applyFont="1" applyBorder="1" applyAlignment="1">
      <alignment horizontal="center" vertical="center" wrapText="1"/>
    </xf>
    <xf numFmtId="43" fontId="31" fillId="0" borderId="115" xfId="5" applyFont="1" applyFill="1" applyBorder="1" applyAlignment="1">
      <alignment vertical="center"/>
    </xf>
    <xf numFmtId="168" fontId="32" fillId="0" borderId="115" xfId="6" applyNumberFormat="1" applyFont="1" applyBorder="1" applyAlignment="1">
      <alignment horizontal="center" vertical="center" wrapText="1"/>
    </xf>
    <xf numFmtId="0" fontId="45" fillId="0" borderId="115" xfId="0" applyFont="1" applyBorder="1" applyAlignment="1">
      <alignment wrapText="1"/>
    </xf>
    <xf numFmtId="0" fontId="45" fillId="0" borderId="115" xfId="0" applyFont="1" applyBorder="1" applyAlignment="1">
      <alignment vertical="center" wrapText="1"/>
    </xf>
    <xf numFmtId="49" fontId="32" fillId="0" borderId="36" xfId="7" applyNumberFormat="1" applyFont="1" applyBorder="1" applyAlignment="1">
      <alignment horizontal="left" vertical="center" wrapText="1"/>
    </xf>
    <xf numFmtId="43" fontId="31" fillId="0" borderId="33" xfId="5" applyFont="1" applyFill="1" applyBorder="1" applyAlignment="1">
      <alignment vertical="center"/>
    </xf>
    <xf numFmtId="168" fontId="32" fillId="0" borderId="33" xfId="6" applyNumberFormat="1" applyFont="1" applyBorder="1" applyAlignment="1">
      <alignment horizontal="center" vertical="center" wrapText="1"/>
    </xf>
    <xf numFmtId="0" fontId="71" fillId="0" borderId="0" xfId="2" applyFont="1" applyAlignment="1">
      <alignment horizontal="left" vertical="center" wrapText="1"/>
    </xf>
    <xf numFmtId="0" fontId="11" fillId="0" borderId="31" xfId="2" applyFont="1" applyBorder="1" applyAlignment="1">
      <alignment horizontal="center" vertical="center" wrapText="1"/>
    </xf>
    <xf numFmtId="171" fontId="18" fillId="28" borderId="31" xfId="0" applyNumberFormat="1" applyFont="1" applyFill="1" applyBorder="1" applyAlignment="1">
      <alignment horizontal="right" vertical="top" wrapText="1"/>
    </xf>
    <xf numFmtId="3" fontId="15" fillId="0" borderId="0" xfId="2" applyNumberFormat="1" applyFont="1" applyAlignment="1">
      <alignment horizontal="center" vertical="top"/>
    </xf>
    <xf numFmtId="0" fontId="25" fillId="4" borderId="23" xfId="0" applyFont="1" applyFill="1" applyBorder="1" applyAlignment="1">
      <alignment horizontal="right" vertical="center"/>
    </xf>
    <xf numFmtId="0" fontId="25" fillId="4" borderId="24" xfId="0" applyFont="1" applyFill="1" applyBorder="1" applyAlignment="1">
      <alignment horizontal="right" vertical="center"/>
    </xf>
    <xf numFmtId="0" fontId="11" fillId="0" borderId="0" xfId="0" applyFont="1" applyAlignment="1">
      <alignment vertical="top" wrapText="1"/>
    </xf>
    <xf numFmtId="0" fontId="28" fillId="0" borderId="0" xfId="0" applyFont="1" applyAlignment="1">
      <alignment vertical="top" wrapText="1"/>
    </xf>
    <xf numFmtId="0" fontId="11" fillId="0" borderId="26" xfId="0" applyFont="1" applyBorder="1" applyAlignment="1">
      <alignment vertical="top" wrapText="1"/>
    </xf>
    <xf numFmtId="0" fontId="11" fillId="0" borderId="27" xfId="0" applyFont="1" applyBorder="1" applyAlignment="1">
      <alignment vertical="top" wrapText="1"/>
    </xf>
    <xf numFmtId="0" fontId="28" fillId="0" borderId="27" xfId="0" applyFont="1" applyBorder="1" applyAlignment="1">
      <alignment vertical="top"/>
    </xf>
    <xf numFmtId="0" fontId="28" fillId="0" borderId="28" xfId="0" applyFont="1" applyBorder="1" applyAlignment="1">
      <alignment vertical="top"/>
    </xf>
    <xf numFmtId="0" fontId="71" fillId="0" borderId="100" xfId="2" applyFont="1" applyBorder="1" applyAlignment="1">
      <alignment horizontal="left" vertical="top" wrapText="1"/>
    </xf>
    <xf numFmtId="0" fontId="71" fillId="0" borderId="1" xfId="2" applyFont="1" applyBorder="1" applyAlignment="1">
      <alignment horizontal="left" vertical="top" wrapText="1"/>
    </xf>
    <xf numFmtId="0" fontId="13" fillId="0" borderId="102" xfId="2" applyFont="1" applyBorder="1" applyAlignment="1">
      <alignment horizontal="left" vertical="top" wrapText="1"/>
    </xf>
    <xf numFmtId="0" fontId="16" fillId="0" borderId="132" xfId="0" applyFont="1" applyBorder="1" applyAlignment="1">
      <alignment horizontal="left" vertical="top" wrapText="1"/>
    </xf>
    <xf numFmtId="0" fontId="16" fillId="0" borderId="131" xfId="0" applyFont="1" applyBorder="1" applyAlignment="1">
      <alignment horizontal="left" vertical="top" wrapText="1"/>
    </xf>
    <xf numFmtId="0" fontId="16" fillId="0" borderId="34" xfId="0" applyFont="1" applyBorder="1" applyAlignment="1">
      <alignment vertical="top" wrapText="1"/>
    </xf>
    <xf numFmtId="0" fontId="16" fillId="0" borderId="131" xfId="0" applyFont="1" applyBorder="1" applyAlignment="1">
      <alignment vertical="top" wrapText="1"/>
    </xf>
    <xf numFmtId="0" fontId="16" fillId="0" borderId="33" xfId="0" applyFont="1" applyBorder="1" applyAlignment="1">
      <alignment vertical="top" wrapText="1"/>
    </xf>
    <xf numFmtId="0" fontId="13" fillId="0" borderId="0" xfId="2" applyFont="1" applyAlignment="1">
      <alignment horizontal="left" vertical="top" wrapText="1"/>
    </xf>
    <xf numFmtId="0" fontId="16" fillId="0" borderId="101" xfId="0" applyFont="1" applyBorder="1" applyAlignment="1">
      <alignment vertical="top" wrapText="1"/>
    </xf>
    <xf numFmtId="0" fontId="16" fillId="0" borderId="102" xfId="0" applyFont="1" applyBorder="1" applyAlignment="1">
      <alignment vertical="top" wrapText="1"/>
    </xf>
    <xf numFmtId="0" fontId="16" fillId="0" borderId="33" xfId="0" applyFont="1" applyBorder="1" applyAlignment="1">
      <alignment horizontal="left" vertical="top" wrapText="1"/>
    </xf>
    <xf numFmtId="0" fontId="13" fillId="0" borderId="101" xfId="2" applyFont="1" applyBorder="1" applyAlignment="1">
      <alignment horizontal="left" vertical="top" wrapText="1"/>
    </xf>
    <xf numFmtId="0" fontId="13" fillId="0" borderId="108" xfId="2" applyFont="1" applyBorder="1" applyAlignment="1">
      <alignment horizontal="left" vertical="top" wrapText="1"/>
    </xf>
    <xf numFmtId="0" fontId="16" fillId="0" borderId="34" xfId="0" applyFont="1" applyBorder="1" applyAlignment="1">
      <alignment horizontal="left" vertical="top" wrapText="1"/>
    </xf>
    <xf numFmtId="0" fontId="13" fillId="0" borderId="129" xfId="2" applyFont="1" applyBorder="1" applyAlignment="1">
      <alignment horizontal="left" vertical="top" wrapText="1"/>
    </xf>
    <xf numFmtId="0" fontId="16" fillId="0" borderId="130" xfId="0" applyFont="1" applyBorder="1" applyAlignment="1">
      <alignment horizontal="left" vertical="top" wrapText="1"/>
    </xf>
    <xf numFmtId="0" fontId="20" fillId="0" borderId="34" xfId="0" applyFont="1" applyBorder="1" applyAlignment="1">
      <alignment horizontal="left" vertical="top" wrapText="1"/>
    </xf>
    <xf numFmtId="0" fontId="20" fillId="0" borderId="131" xfId="0" applyFont="1" applyBorder="1" applyAlignment="1">
      <alignment horizontal="left" vertical="top" wrapText="1"/>
    </xf>
    <xf numFmtId="0" fontId="20" fillId="0" borderId="33" xfId="0" applyFont="1" applyBorder="1" applyAlignment="1">
      <alignment horizontal="left" vertical="top" wrapText="1"/>
    </xf>
    <xf numFmtId="0" fontId="10" fillId="0" borderId="0" xfId="0" applyFont="1" applyAlignment="1">
      <alignment horizontal="center" vertical="top" wrapText="1"/>
    </xf>
    <xf numFmtId="0" fontId="12" fillId="0" borderId="0" xfId="0" applyFont="1" applyAlignment="1">
      <alignment horizontal="center" vertical="top" wrapText="1"/>
    </xf>
    <xf numFmtId="0" fontId="15" fillId="19" borderId="109" xfId="2" applyFont="1" applyFill="1" applyBorder="1" applyAlignment="1">
      <alignment horizontal="center" vertical="center" wrapText="1"/>
    </xf>
    <xf numFmtId="0" fontId="15" fillId="19" borderId="110" xfId="2" applyFont="1" applyFill="1" applyBorder="1" applyAlignment="1">
      <alignment horizontal="center" vertical="center" wrapText="1"/>
    </xf>
    <xf numFmtId="0" fontId="14" fillId="19" borderId="6" xfId="2" applyFont="1" applyFill="1" applyBorder="1" applyAlignment="1">
      <alignment horizontal="center" vertical="center"/>
    </xf>
    <xf numFmtId="0" fontId="14" fillId="19" borderId="7" xfId="2" applyFont="1" applyFill="1" applyBorder="1" applyAlignment="1">
      <alignment horizontal="center" vertical="center"/>
    </xf>
    <xf numFmtId="0" fontId="14" fillId="19" borderId="8" xfId="2" applyFont="1" applyFill="1" applyBorder="1" applyAlignment="1">
      <alignment horizontal="center" vertical="center" wrapText="1"/>
    </xf>
    <xf numFmtId="0" fontId="14" fillId="19" borderId="30" xfId="2" applyFont="1" applyFill="1" applyBorder="1" applyAlignment="1">
      <alignment horizontal="center" vertical="center" wrapText="1"/>
    </xf>
    <xf numFmtId="0" fontId="14" fillId="19" borderId="31" xfId="2" applyFont="1" applyFill="1" applyBorder="1" applyAlignment="1">
      <alignment horizontal="center" vertical="center"/>
    </xf>
    <xf numFmtId="0" fontId="59" fillId="19" borderId="105" xfId="2" applyFont="1" applyFill="1" applyBorder="1" applyAlignment="1">
      <alignment horizontal="center" vertical="center" wrapText="1"/>
    </xf>
    <xf numFmtId="0" fontId="59" fillId="19" borderId="106" xfId="2" applyFont="1" applyFill="1" applyBorder="1" applyAlignment="1">
      <alignment horizontal="center" vertical="center" wrapText="1"/>
    </xf>
    <xf numFmtId="0" fontId="22" fillId="11" borderId="53" xfId="0" applyFont="1" applyFill="1" applyBorder="1" applyAlignment="1">
      <alignment horizontal="center" vertical="center" wrapText="1"/>
    </xf>
    <xf numFmtId="0" fontId="22" fillId="11" borderId="54" xfId="0" applyFont="1" applyFill="1" applyBorder="1" applyAlignment="1">
      <alignment horizontal="center" vertical="center" wrapText="1"/>
    </xf>
    <xf numFmtId="0" fontId="22" fillId="0" borderId="42" xfId="0" applyFont="1" applyBorder="1" applyAlignment="1">
      <alignment horizontal="left" vertical="center" wrapText="1"/>
    </xf>
    <xf numFmtId="0" fontId="22" fillId="0" borderId="38" xfId="0" applyFont="1" applyBorder="1" applyAlignment="1">
      <alignment horizontal="left" vertical="center" wrapText="1"/>
    </xf>
    <xf numFmtId="0" fontId="22" fillId="0" borderId="43" xfId="0" applyFont="1" applyBorder="1" applyAlignment="1">
      <alignment horizontal="left" vertical="center" wrapText="1"/>
    </xf>
    <xf numFmtId="0" fontId="22" fillId="11" borderId="57" xfId="0" applyFont="1" applyFill="1" applyBorder="1" applyAlignment="1">
      <alignment horizontal="center" vertical="center" wrapText="1"/>
    </xf>
    <xf numFmtId="0" fontId="22" fillId="11" borderId="59" xfId="0" applyFont="1" applyFill="1" applyBorder="1" applyAlignment="1">
      <alignment horizontal="center" vertical="center" wrapText="1"/>
    </xf>
    <xf numFmtId="0" fontId="22" fillId="11" borderId="58" xfId="0" applyFont="1" applyFill="1" applyBorder="1" applyAlignment="1">
      <alignment horizontal="center" vertical="center" wrapText="1"/>
    </xf>
    <xf numFmtId="0" fontId="22" fillId="11" borderId="60" xfId="0" applyFont="1" applyFill="1" applyBorder="1" applyAlignment="1">
      <alignment horizontal="center" vertical="center" wrapText="1"/>
    </xf>
    <xf numFmtId="0" fontId="22" fillId="0" borderId="42" xfId="0" applyFont="1" applyBorder="1" applyAlignment="1">
      <alignment horizontal="left" vertical="center" wrapText="1" indent="1"/>
    </xf>
    <xf numFmtId="0" fontId="22" fillId="0" borderId="38" xfId="0" applyFont="1" applyBorder="1" applyAlignment="1">
      <alignment horizontal="left" vertical="center" wrapText="1" indent="1"/>
    </xf>
    <xf numFmtId="0" fontId="22" fillId="0" borderId="43" xfId="0" applyFont="1" applyBorder="1" applyAlignment="1">
      <alignment horizontal="left" vertical="center" wrapText="1" indent="1"/>
    </xf>
    <xf numFmtId="0" fontId="18" fillId="0" borderId="48" xfId="0" applyFont="1" applyBorder="1" applyAlignment="1">
      <alignment horizontal="center" vertical="center" wrapText="1"/>
    </xf>
    <xf numFmtId="0" fontId="18" fillId="0" borderId="0" xfId="0" applyFont="1" applyAlignment="1">
      <alignment horizontal="center" vertical="center" wrapText="1"/>
    </xf>
    <xf numFmtId="0" fontId="35" fillId="11" borderId="49" xfId="0" applyFont="1" applyFill="1" applyBorder="1" applyAlignment="1">
      <alignment horizontal="justify" vertical="center" wrapText="1"/>
    </xf>
    <xf numFmtId="0" fontId="35" fillId="11" borderId="55" xfId="0" applyFont="1" applyFill="1" applyBorder="1" applyAlignment="1">
      <alignment horizontal="justify" vertical="center" wrapText="1"/>
    </xf>
    <xf numFmtId="0" fontId="35" fillId="11" borderId="56" xfId="0" applyFont="1" applyFill="1" applyBorder="1" applyAlignment="1">
      <alignment horizontal="justify" vertical="center" wrapText="1"/>
    </xf>
    <xf numFmtId="0" fontId="18" fillId="10" borderId="2" xfId="0" applyFont="1" applyFill="1" applyBorder="1" applyAlignment="1">
      <alignment horizontal="center" vertical="center" wrapText="1"/>
    </xf>
    <xf numFmtId="0" fontId="18" fillId="10" borderId="3" xfId="0" applyFont="1" applyFill="1" applyBorder="1" applyAlignment="1">
      <alignment horizontal="center" vertical="center" wrapText="1"/>
    </xf>
    <xf numFmtId="0" fontId="18" fillId="10" borderId="32" xfId="0" applyFont="1" applyFill="1" applyBorder="1" applyAlignment="1">
      <alignment horizontal="center" vertical="center" wrapText="1"/>
    </xf>
    <xf numFmtId="0" fontId="33" fillId="0" borderId="95" xfId="0" applyFont="1" applyBorder="1" applyAlignment="1">
      <alignment horizontal="center" vertical="center" wrapText="1"/>
    </xf>
    <xf numFmtId="0" fontId="29" fillId="0" borderId="0" xfId="0" applyFont="1" applyAlignment="1">
      <alignment horizontal="center" vertical="center" wrapText="1"/>
    </xf>
    <xf numFmtId="0" fontId="33" fillId="10" borderId="2" xfId="0" applyFont="1" applyFill="1" applyBorder="1" applyAlignment="1">
      <alignment horizontal="center" vertical="center" wrapText="1"/>
    </xf>
    <xf numFmtId="0" fontId="33" fillId="10" borderId="3" xfId="0" applyFont="1" applyFill="1" applyBorder="1" applyAlignment="1">
      <alignment horizontal="center" vertical="center" wrapText="1"/>
    </xf>
    <xf numFmtId="0" fontId="33" fillId="10" borderId="32" xfId="0" applyFont="1" applyFill="1" applyBorder="1" applyAlignment="1">
      <alignment horizontal="center" vertical="center" wrapText="1"/>
    </xf>
    <xf numFmtId="0" fontId="33" fillId="10" borderId="2" xfId="0" applyFont="1" applyFill="1" applyBorder="1" applyAlignment="1">
      <alignment horizontal="center" vertical="center"/>
    </xf>
    <xf numFmtId="0" fontId="33" fillId="10" borderId="3" xfId="0" applyFont="1" applyFill="1" applyBorder="1" applyAlignment="1">
      <alignment horizontal="center" vertical="center"/>
    </xf>
    <xf numFmtId="0" fontId="33" fillId="10" borderId="32" xfId="0" applyFont="1" applyFill="1" applyBorder="1" applyAlignment="1">
      <alignment horizontal="center" vertical="center"/>
    </xf>
    <xf numFmtId="0" fontId="33" fillId="17" borderId="65" xfId="0" applyFont="1" applyFill="1" applyBorder="1" applyAlignment="1">
      <alignment horizontal="center" vertical="center" wrapText="1"/>
    </xf>
    <xf numFmtId="0" fontId="33" fillId="17" borderId="67" xfId="0" applyFont="1" applyFill="1" applyBorder="1" applyAlignment="1">
      <alignment horizontal="center" vertical="center" wrapText="1"/>
    </xf>
    <xf numFmtId="0" fontId="33" fillId="17" borderId="63" xfId="0" applyFont="1" applyFill="1" applyBorder="1" applyAlignment="1">
      <alignment horizontal="center" vertical="center" wrapText="1"/>
    </xf>
    <xf numFmtId="0" fontId="33" fillId="17" borderId="66" xfId="0" applyFont="1" applyFill="1" applyBorder="1" applyAlignment="1">
      <alignment horizontal="center" vertical="center" wrapText="1"/>
    </xf>
    <xf numFmtId="0" fontId="22" fillId="0" borderId="0" xfId="0" applyFont="1" applyAlignment="1">
      <alignment horizontal="center"/>
    </xf>
    <xf numFmtId="0" fontId="33" fillId="17" borderId="64" xfId="0" applyFont="1" applyFill="1" applyBorder="1" applyAlignment="1">
      <alignment horizontal="center" vertical="center" wrapText="1"/>
    </xf>
    <xf numFmtId="0" fontId="33" fillId="17" borderId="62" xfId="0" applyFont="1" applyFill="1" applyBorder="1" applyAlignment="1">
      <alignment horizontal="center" vertical="center" wrapText="1"/>
    </xf>
    <xf numFmtId="0" fontId="33" fillId="17" borderId="93" xfId="0" applyFont="1" applyFill="1" applyBorder="1" applyAlignment="1">
      <alignment horizontal="center" vertical="center" wrapText="1"/>
    </xf>
    <xf numFmtId="0" fontId="33" fillId="17" borderId="55" xfId="0" applyFont="1" applyFill="1" applyBorder="1" applyAlignment="1">
      <alignment horizontal="center" vertical="center" wrapText="1"/>
    </xf>
    <xf numFmtId="0" fontId="33" fillId="17" borderId="94" xfId="0" applyFont="1" applyFill="1" applyBorder="1" applyAlignment="1">
      <alignment horizontal="center" vertical="center" wrapText="1"/>
    </xf>
    <xf numFmtId="0" fontId="33" fillId="0" borderId="0" xfId="0" applyFont="1" applyAlignment="1">
      <alignment horizontal="left" vertical="center"/>
    </xf>
    <xf numFmtId="0" fontId="18" fillId="0" borderId="0" xfId="0" applyFont="1" applyAlignment="1">
      <alignment horizontal="left" vertical="center" wrapText="1"/>
    </xf>
    <xf numFmtId="0" fontId="33" fillId="0" borderId="0" xfId="0" applyFont="1" applyAlignment="1">
      <alignment horizontal="left" vertical="center" wrapText="1"/>
    </xf>
    <xf numFmtId="0" fontId="62" fillId="0" borderId="0" xfId="0" applyFont="1" applyAlignment="1">
      <alignment horizontal="center" vertical="center" wrapText="1"/>
    </xf>
    <xf numFmtId="0" fontId="47" fillId="0" borderId="0" xfId="0" applyFont="1" applyAlignment="1">
      <alignment horizontal="center" vertical="center" wrapText="1"/>
    </xf>
    <xf numFmtId="0" fontId="16" fillId="0" borderId="0" xfId="0" applyFont="1" applyAlignment="1">
      <alignment horizontal="center" vertical="center" wrapText="1"/>
    </xf>
    <xf numFmtId="0" fontId="33" fillId="0" borderId="0" xfId="0" applyFont="1" applyAlignment="1">
      <alignment horizontal="center" vertical="center" wrapText="1"/>
    </xf>
    <xf numFmtId="0" fontId="18" fillId="0" borderId="0" xfId="0" applyFont="1" applyAlignment="1">
      <alignment horizontal="left" vertical="center"/>
    </xf>
    <xf numFmtId="0" fontId="60" fillId="0" borderId="0" xfId="0" applyFont="1" applyAlignment="1">
      <alignment horizontal="left" vertical="center"/>
    </xf>
    <xf numFmtId="0" fontId="48" fillId="10" borderId="64" xfId="0" applyFont="1" applyFill="1" applyBorder="1" applyAlignment="1">
      <alignment horizontal="center" vertical="center" wrapText="1"/>
    </xf>
    <xf numFmtId="0" fontId="48" fillId="10" borderId="62" xfId="0" applyFont="1" applyFill="1" applyBorder="1" applyAlignment="1">
      <alignment horizontal="center" vertical="center" wrapText="1"/>
    </xf>
    <xf numFmtId="0" fontId="48" fillId="10" borderId="65" xfId="0" applyFont="1" applyFill="1" applyBorder="1" applyAlignment="1">
      <alignment horizontal="center" vertical="center" wrapText="1"/>
    </xf>
    <xf numFmtId="0" fontId="48" fillId="10" borderId="67" xfId="0" applyFont="1" applyFill="1" applyBorder="1" applyAlignment="1">
      <alignment horizontal="center" vertical="center" wrapText="1"/>
    </xf>
    <xf numFmtId="0" fontId="48" fillId="10" borderId="114" xfId="0" applyFont="1" applyFill="1" applyBorder="1" applyAlignment="1">
      <alignment horizontal="center" vertical="center" wrapText="1"/>
    </xf>
    <xf numFmtId="0" fontId="64" fillId="0" borderId="0" xfId="0" applyFont="1" applyAlignment="1">
      <alignment horizontal="left" vertical="center"/>
    </xf>
    <xf numFmtId="15" fontId="31" fillId="6" borderId="2" xfId="6" applyNumberFormat="1" applyFont="1" applyFill="1" applyBorder="1" applyAlignment="1">
      <alignment horizontal="left" vertical="top" wrapText="1"/>
    </xf>
    <xf numFmtId="0" fontId="31" fillId="6" borderId="32" xfId="6" applyFont="1" applyFill="1" applyBorder="1" applyAlignment="1">
      <alignment horizontal="left" vertical="top" wrapText="1"/>
    </xf>
    <xf numFmtId="0" fontId="46" fillId="19" borderId="34" xfId="6" applyFont="1" applyFill="1" applyBorder="1" applyAlignment="1">
      <alignment horizontal="center" vertical="center" wrapText="1"/>
    </xf>
    <xf numFmtId="0" fontId="46" fillId="19" borderId="33" xfId="6" applyFont="1" applyFill="1" applyBorder="1" applyAlignment="1">
      <alignment horizontal="center" vertical="center" wrapText="1"/>
    </xf>
    <xf numFmtId="0" fontId="31" fillId="0" borderId="0" xfId="6" applyFont="1" applyAlignment="1">
      <alignment horizontal="center" vertical="center"/>
    </xf>
    <xf numFmtId="0" fontId="46" fillId="19" borderId="2" xfId="6" applyFont="1" applyFill="1" applyBorder="1" applyAlignment="1">
      <alignment horizontal="left" vertical="top" wrapText="1"/>
    </xf>
    <xf numFmtId="0" fontId="46" fillId="19" borderId="32" xfId="6" applyFont="1" applyFill="1" applyBorder="1" applyAlignment="1">
      <alignment horizontal="left" vertical="top" wrapText="1"/>
    </xf>
    <xf numFmtId="0" fontId="31" fillId="6" borderId="2" xfId="6" applyFont="1" applyFill="1" applyBorder="1" applyAlignment="1">
      <alignment horizontal="left" vertical="top" wrapText="1"/>
    </xf>
    <xf numFmtId="167" fontId="32" fillId="8" borderId="0" xfId="8" applyNumberFormat="1" applyFont="1" applyFill="1" applyAlignment="1">
      <alignment horizontal="left" vertical="center" wrapText="1"/>
    </xf>
    <xf numFmtId="167" fontId="32" fillId="8" borderId="0" xfId="8" applyNumberFormat="1" applyFont="1" applyFill="1" applyAlignment="1">
      <alignment horizontal="left" vertical="center"/>
    </xf>
    <xf numFmtId="0" fontId="46" fillId="19" borderId="2" xfId="6" applyFont="1" applyFill="1" applyBorder="1" applyAlignment="1">
      <alignment horizontal="center" vertical="center" wrapText="1"/>
    </xf>
    <xf numFmtId="0" fontId="45" fillId="19" borderId="32" xfId="7" applyFont="1" applyFill="1" applyBorder="1" applyAlignment="1">
      <alignment horizontal="center" vertical="center" wrapText="1"/>
    </xf>
    <xf numFmtId="0" fontId="31" fillId="7" borderId="31" xfId="6" applyFont="1" applyFill="1" applyBorder="1" applyAlignment="1">
      <alignment horizontal="left" vertical="center"/>
    </xf>
    <xf numFmtId="0" fontId="41" fillId="2" borderId="0" xfId="7" applyFont="1" applyFill="1" applyAlignment="1">
      <alignment horizontal="left" vertical="center"/>
    </xf>
    <xf numFmtId="0" fontId="33" fillId="0" borderId="0" xfId="7" applyFont="1" applyAlignment="1">
      <alignment horizontal="center" vertical="center" wrapText="1"/>
    </xf>
    <xf numFmtId="0" fontId="33" fillId="0" borderId="0" xfId="7" applyFont="1" applyAlignment="1" applyProtection="1">
      <alignment horizontal="left" vertical="center" wrapText="1"/>
      <protection locked="0"/>
    </xf>
    <xf numFmtId="0" fontId="18" fillId="0" borderId="0" xfId="7" applyFont="1" applyAlignment="1">
      <alignment horizontal="left" vertical="center" wrapText="1"/>
    </xf>
    <xf numFmtId="0" fontId="38" fillId="0" borderId="0" xfId="0" applyFont="1" applyAlignment="1">
      <alignment horizontal="center"/>
    </xf>
    <xf numFmtId="0" fontId="53" fillId="0" borderId="53" xfId="0" applyFont="1" applyBorder="1" applyAlignment="1">
      <alignment horizontal="justify" vertical="center" wrapText="1"/>
    </xf>
    <xf numFmtId="0" fontId="53" fillId="0" borderId="62" xfId="0" applyFont="1" applyBorder="1" applyAlignment="1">
      <alignment horizontal="justify" vertical="center" wrapText="1"/>
    </xf>
    <xf numFmtId="0" fontId="53" fillId="0" borderId="54" xfId="0" applyFont="1" applyBorder="1" applyAlignment="1">
      <alignment horizontal="justify" vertical="center" wrapText="1"/>
    </xf>
    <xf numFmtId="0" fontId="53" fillId="0" borderId="57" xfId="0" applyFont="1" applyBorder="1" applyAlignment="1">
      <alignment horizontal="justify" vertical="center" wrapText="1"/>
    </xf>
    <xf numFmtId="0" fontId="53" fillId="0" borderId="66" xfId="0" applyFont="1" applyBorder="1" applyAlignment="1">
      <alignment horizontal="justify" vertical="center" wrapText="1"/>
    </xf>
    <xf numFmtId="0" fontId="53" fillId="0" borderId="59" xfId="0" applyFont="1" applyBorder="1" applyAlignment="1">
      <alignment horizontal="justify" vertical="center" wrapText="1"/>
    </xf>
    <xf numFmtId="0" fontId="52" fillId="0" borderId="53" xfId="0" applyFont="1" applyBorder="1" applyAlignment="1">
      <alignment horizontal="left" vertical="center" wrapText="1"/>
    </xf>
    <xf numFmtId="0" fontId="52" fillId="0" borderId="62" xfId="0" applyFont="1" applyBorder="1" applyAlignment="1">
      <alignment horizontal="left" vertical="center" wrapText="1"/>
    </xf>
    <xf numFmtId="0" fontId="52" fillId="0" borderId="54" xfId="0" applyFont="1" applyBorder="1" applyAlignment="1">
      <alignment horizontal="left" vertical="center" wrapText="1"/>
    </xf>
    <xf numFmtId="0" fontId="52" fillId="14" borderId="65" xfId="0" applyFont="1" applyFill="1" applyBorder="1" applyAlignment="1">
      <alignment horizontal="center" vertical="center" wrapText="1"/>
    </xf>
    <xf numFmtId="0" fontId="52" fillId="14" borderId="60" xfId="0" applyFont="1" applyFill="1" applyBorder="1" applyAlignment="1">
      <alignment horizontal="center" vertical="center" wrapText="1"/>
    </xf>
    <xf numFmtId="0" fontId="52" fillId="0" borderId="53" xfId="0" applyFont="1" applyBorder="1" applyAlignment="1">
      <alignment horizontal="center" vertical="center" wrapText="1"/>
    </xf>
    <xf numFmtId="0" fontId="52" fillId="0" borderId="62" xfId="0" applyFont="1" applyBorder="1" applyAlignment="1">
      <alignment horizontal="center" vertical="center" wrapText="1"/>
    </xf>
    <xf numFmtId="0" fontId="52" fillId="0" borderId="54" xfId="0" applyFont="1" applyBorder="1" applyAlignment="1">
      <alignment horizontal="center" vertical="center" wrapText="1"/>
    </xf>
    <xf numFmtId="0" fontId="52" fillId="14" borderId="63" xfId="0" applyFont="1" applyFill="1" applyBorder="1" applyAlignment="1">
      <alignment horizontal="justify" vertical="center" wrapText="1"/>
    </xf>
    <xf numFmtId="0" fontId="52" fillId="14" borderId="59" xfId="0" applyFont="1" applyFill="1" applyBorder="1" applyAlignment="1">
      <alignment horizontal="justify" vertical="center" wrapText="1"/>
    </xf>
    <xf numFmtId="0" fontId="52" fillId="14" borderId="64" xfId="0" applyFont="1" applyFill="1" applyBorder="1" applyAlignment="1">
      <alignment horizontal="center" vertical="center" wrapText="1"/>
    </xf>
    <xf numFmtId="0" fontId="52" fillId="14" borderId="54" xfId="0" applyFont="1" applyFill="1" applyBorder="1" applyAlignment="1">
      <alignment horizontal="center" vertical="center" wrapText="1"/>
    </xf>
    <xf numFmtId="0" fontId="18" fillId="18" borderId="93" xfId="0" applyFont="1" applyFill="1" applyBorder="1" applyAlignment="1">
      <alignment horizontal="left" vertical="center" wrapText="1"/>
    </xf>
    <xf numFmtId="0" fontId="18" fillId="18" borderId="55" xfId="0" applyFont="1" applyFill="1" applyBorder="1" applyAlignment="1">
      <alignment horizontal="left" vertical="center" wrapText="1"/>
    </xf>
    <xf numFmtId="0" fontId="18" fillId="18" borderId="56" xfId="0" applyFont="1" applyFill="1" applyBorder="1" applyAlignment="1">
      <alignment horizontal="left" vertical="center" wrapText="1"/>
    </xf>
    <xf numFmtId="0" fontId="18" fillId="18" borderId="51" xfId="0" applyFont="1" applyFill="1" applyBorder="1" applyAlignment="1">
      <alignment horizontal="left" vertical="center" wrapText="1"/>
    </xf>
    <xf numFmtId="0" fontId="18" fillId="18" borderId="38" xfId="0" applyFont="1" applyFill="1" applyBorder="1" applyAlignment="1">
      <alignment horizontal="left" vertical="center" wrapText="1"/>
    </xf>
    <xf numFmtId="0" fontId="18" fillId="18" borderId="43" xfId="0" applyFont="1" applyFill="1" applyBorder="1" applyAlignment="1">
      <alignment horizontal="left" vertical="center" wrapText="1"/>
    </xf>
    <xf numFmtId="0" fontId="18" fillId="18" borderId="51" xfId="0" quotePrefix="1" applyFont="1" applyFill="1" applyBorder="1" applyAlignment="1">
      <alignment horizontal="left" vertical="center" wrapText="1"/>
    </xf>
    <xf numFmtId="0" fontId="31" fillId="0" borderId="26" xfId="0" applyFont="1" applyBorder="1" applyAlignment="1">
      <alignment vertical="center" wrapText="1"/>
    </xf>
    <xf numFmtId="0" fontId="31" fillId="0" borderId="27" xfId="0" applyFont="1" applyBorder="1" applyAlignment="1">
      <alignment vertical="center" wrapText="1"/>
    </xf>
    <xf numFmtId="0" fontId="38" fillId="22" borderId="27" xfId="0" applyFont="1" applyFill="1" applyBorder="1" applyAlignment="1">
      <alignment horizontal="center" vertical="center" wrapText="1"/>
    </xf>
    <xf numFmtId="0" fontId="38" fillId="22" borderId="28" xfId="0" applyFont="1" applyFill="1" applyBorder="1" applyAlignment="1">
      <alignment horizontal="center" vertical="center" wrapText="1"/>
    </xf>
    <xf numFmtId="0" fontId="33" fillId="12" borderId="78" xfId="0" applyFont="1" applyFill="1" applyBorder="1" applyAlignment="1">
      <alignment horizontal="left" vertical="center" wrapText="1"/>
    </xf>
    <xf numFmtId="0" fontId="33" fillId="12" borderId="81" xfId="0" applyFont="1" applyFill="1" applyBorder="1" applyAlignment="1">
      <alignment horizontal="left" vertical="center" wrapText="1"/>
    </xf>
    <xf numFmtId="0" fontId="33" fillId="12" borderId="83" xfId="0" applyFont="1" applyFill="1" applyBorder="1" applyAlignment="1">
      <alignment horizontal="left" vertical="center" wrapText="1"/>
    </xf>
    <xf numFmtId="0" fontId="18" fillId="12" borderId="75" xfId="0" applyFont="1" applyFill="1" applyBorder="1" applyAlignment="1">
      <alignment horizontal="center" vertical="center" wrapText="1"/>
    </xf>
    <xf numFmtId="0" fontId="18" fillId="12" borderId="76" xfId="0" applyFont="1" applyFill="1" applyBorder="1" applyAlignment="1">
      <alignment horizontal="center" vertical="center" wrapText="1"/>
    </xf>
    <xf numFmtId="0" fontId="18" fillId="0" borderId="0" xfId="0" applyFont="1" applyAlignment="1">
      <alignment horizontal="center"/>
    </xf>
    <xf numFmtId="0" fontId="18" fillId="13" borderId="135" xfId="0" applyFont="1" applyFill="1" applyBorder="1" applyAlignment="1">
      <alignment horizontal="left" vertical="center" wrapText="1"/>
    </xf>
    <xf numFmtId="0" fontId="18" fillId="13" borderId="81" xfId="0" applyFont="1" applyFill="1" applyBorder="1" applyAlignment="1">
      <alignment horizontal="left" vertical="center" wrapText="1"/>
    </xf>
    <xf numFmtId="0" fontId="18" fillId="13" borderId="136" xfId="0" applyFont="1" applyFill="1" applyBorder="1" applyAlignment="1">
      <alignment horizontal="left" vertical="center" wrapText="1"/>
    </xf>
    <xf numFmtId="0" fontId="18" fillId="0" borderId="42" xfId="0" applyFont="1" applyBorder="1" applyAlignment="1">
      <alignment horizontal="left" vertical="center" wrapText="1"/>
    </xf>
    <xf numFmtId="0" fontId="18" fillId="0" borderId="52" xfId="0" applyFont="1" applyBorder="1" applyAlignment="1">
      <alignment horizontal="left" vertical="center" wrapText="1"/>
    </xf>
    <xf numFmtId="0" fontId="18" fillId="0" borderId="31" xfId="0" applyFont="1" applyBorder="1" applyAlignment="1">
      <alignment horizontal="left" vertical="center" wrapText="1"/>
    </xf>
    <xf numFmtId="0" fontId="18" fillId="0" borderId="98" xfId="0" applyFont="1" applyBorder="1" applyAlignment="1">
      <alignment horizontal="left" vertical="center" wrapText="1"/>
    </xf>
    <xf numFmtId="0" fontId="18" fillId="0" borderId="91" xfId="0" applyFont="1" applyBorder="1" applyAlignment="1">
      <alignment horizontal="left" vertical="center" wrapText="1"/>
    </xf>
    <xf numFmtId="0" fontId="22" fillId="16" borderId="42" xfId="0" applyFont="1" applyFill="1" applyBorder="1" applyAlignment="1">
      <alignment horizontal="center" vertical="center" wrapText="1"/>
    </xf>
    <xf numFmtId="0" fontId="33" fillId="16" borderId="52" xfId="0" applyFont="1" applyFill="1" applyBorder="1" applyAlignment="1">
      <alignment horizontal="center" vertical="center" wrapText="1"/>
    </xf>
    <xf numFmtId="0" fontId="33" fillId="16" borderId="51" xfId="0" applyFont="1" applyFill="1" applyBorder="1" applyAlignment="1">
      <alignment horizontal="center" vertical="center" wrapText="1"/>
    </xf>
    <xf numFmtId="0" fontId="33" fillId="16" borderId="43" xfId="0" applyFont="1" applyFill="1" applyBorder="1" applyAlignment="1">
      <alignment horizontal="center" vertical="center" wrapText="1"/>
    </xf>
    <xf numFmtId="0" fontId="18" fillId="0" borderId="96" xfId="0" applyFont="1" applyBorder="1" applyAlignment="1">
      <alignment horizontal="left" vertical="center" wrapText="1"/>
    </xf>
    <xf numFmtId="0" fontId="18" fillId="0" borderId="50" xfId="0" applyFont="1" applyBorder="1" applyAlignment="1">
      <alignment horizontal="left" vertical="center" wrapText="1"/>
    </xf>
    <xf numFmtId="0" fontId="18" fillId="0" borderId="97" xfId="0" applyFont="1" applyBorder="1" applyAlignment="1">
      <alignment horizontal="left" vertical="center" wrapText="1"/>
    </xf>
    <xf numFmtId="0" fontId="11" fillId="6" borderId="0" xfId="0" applyFont="1" applyFill="1" applyAlignment="1">
      <alignment vertical="top"/>
    </xf>
    <xf numFmtId="0" fontId="14" fillId="6" borderId="0" xfId="0" applyFont="1" applyFill="1" applyAlignment="1">
      <alignment vertical="top"/>
    </xf>
    <xf numFmtId="0" fontId="11" fillId="6" borderId="31" xfId="0" applyFont="1" applyFill="1" applyBorder="1" applyAlignment="1">
      <alignment vertical="center"/>
    </xf>
    <xf numFmtId="0" fontId="11" fillId="0" borderId="31" xfId="0" applyFont="1" applyBorder="1" applyAlignment="1">
      <alignment vertical="center"/>
    </xf>
    <xf numFmtId="0" fontId="79" fillId="6" borderId="31" xfId="0" applyFont="1" applyFill="1" applyBorder="1" applyAlignment="1">
      <alignment horizontal="center" vertical="center"/>
    </xf>
    <xf numFmtId="0" fontId="79" fillId="0" borderId="31" xfId="0" applyFont="1" applyBorder="1" applyAlignment="1">
      <alignment horizontal="center" vertical="center"/>
    </xf>
    <xf numFmtId="3" fontId="24" fillId="3" borderId="138" xfId="2" applyNumberFormat="1" applyFont="1" applyFill="1" applyBorder="1" applyAlignment="1">
      <alignment horizontal="center" vertical="top"/>
    </xf>
    <xf numFmtId="3" fontId="24" fillId="3" borderId="139" xfId="2" applyNumberFormat="1" applyFont="1" applyFill="1" applyBorder="1" applyAlignment="1">
      <alignment horizontal="center" vertical="top"/>
    </xf>
    <xf numFmtId="0" fontId="11" fillId="6" borderId="31" xfId="0" applyFont="1" applyFill="1" applyBorder="1" applyAlignment="1">
      <alignment vertical="top"/>
    </xf>
    <xf numFmtId="174" fontId="11" fillId="6" borderId="31" xfId="0" applyNumberFormat="1" applyFont="1" applyFill="1" applyBorder="1" applyAlignment="1">
      <alignment vertical="top"/>
    </xf>
    <xf numFmtId="0" fontId="11" fillId="0" borderId="31" xfId="0" applyFont="1" applyBorder="1" applyAlignment="1">
      <alignment vertical="top" wrapText="1"/>
    </xf>
    <xf numFmtId="0" fontId="14" fillId="6" borderId="0" xfId="0" applyFont="1" applyFill="1" applyAlignment="1">
      <alignment horizontal="center" vertical="center"/>
    </xf>
    <xf numFmtId="0" fontId="11" fillId="0" borderId="34" xfId="0" applyFont="1" applyBorder="1" applyAlignment="1">
      <alignment horizontal="center" vertical="top" wrapText="1"/>
    </xf>
    <xf numFmtId="0" fontId="11" fillId="0" borderId="131" xfId="0" applyFont="1" applyBorder="1" applyAlignment="1">
      <alignment horizontal="center" vertical="top" wrapText="1"/>
    </xf>
    <xf numFmtId="0" fontId="11" fillId="0" borderId="33" xfId="0" applyFont="1" applyBorder="1" applyAlignment="1">
      <alignment horizontal="center" vertical="top" wrapText="1"/>
    </xf>
    <xf numFmtId="0" fontId="57" fillId="0" borderId="34" xfId="0" applyFont="1" applyBorder="1" applyAlignment="1">
      <alignment horizontal="center" vertical="top" wrapText="1"/>
    </xf>
    <xf numFmtId="0" fontId="57" fillId="0" borderId="131" xfId="0" applyFont="1" applyBorder="1" applyAlignment="1">
      <alignment horizontal="center" vertical="top" wrapText="1"/>
    </xf>
    <xf numFmtId="0" fontId="57" fillId="0" borderId="33" xfId="0" applyFont="1" applyBorder="1" applyAlignment="1">
      <alignment horizontal="center" vertical="top" wrapText="1"/>
    </xf>
    <xf numFmtId="171" fontId="18" fillId="35" borderId="31" xfId="0" applyNumberFormat="1" applyFont="1" applyFill="1" applyBorder="1" applyAlignment="1">
      <alignment horizontal="right" vertical="top" wrapText="1"/>
    </xf>
    <xf numFmtId="171" fontId="18" fillId="35" borderId="2" xfId="0" applyNumberFormat="1" applyFont="1" applyFill="1" applyBorder="1" applyAlignment="1">
      <alignment horizontal="right" vertical="top" wrapText="1"/>
    </xf>
    <xf numFmtId="171" fontId="18" fillId="35" borderId="31" xfId="0" applyNumberFormat="1" applyFont="1" applyFill="1" applyBorder="1" applyAlignment="1">
      <alignment horizontal="right" vertical="center" wrapText="1"/>
    </xf>
    <xf numFmtId="171" fontId="18" fillId="35" borderId="2" xfId="0" applyNumberFormat="1" applyFont="1" applyFill="1" applyBorder="1" applyAlignment="1">
      <alignment horizontal="right" vertical="center" wrapText="1"/>
    </xf>
    <xf numFmtId="3" fontId="22" fillId="36" borderId="31" xfId="0" applyNumberFormat="1" applyFont="1" applyFill="1" applyBorder="1" applyAlignment="1">
      <alignment horizontal="center" wrapText="1"/>
    </xf>
    <xf numFmtId="3" fontId="22" fillId="36" borderId="2" xfId="0" applyNumberFormat="1" applyFont="1" applyFill="1" applyBorder="1" applyAlignment="1">
      <alignment horizontal="center" wrapText="1"/>
    </xf>
    <xf numFmtId="0" fontId="11" fillId="0" borderId="31" xfId="0" applyFont="1" applyBorder="1" applyAlignment="1">
      <alignment vertical="center" wrapText="1"/>
    </xf>
  </cellXfs>
  <cellStyles count="12">
    <cellStyle name="Comma" xfId="1" builtinId="3"/>
    <cellStyle name="Comma 2" xfId="5" xr:uid="{C3E4A23F-BF11-4D10-8388-9F48E0378813}"/>
    <cellStyle name="Comma 3" xfId="8" xr:uid="{DB226A45-36BA-4513-B53D-9A1D9AE57A1C}"/>
    <cellStyle name="Currency" xfId="10" builtinId="4"/>
    <cellStyle name="Currency 2" xfId="4" xr:uid="{A6559402-F509-44C1-AD80-CB6B1168FEB2}"/>
    <cellStyle name="Hyperlink" xfId="9" builtinId="8"/>
    <cellStyle name="Normal" xfId="0" builtinId="0"/>
    <cellStyle name="Normal 10" xfId="7" xr:uid="{1D22601F-F1B0-4EC6-B756-DD819E5B2DF9}"/>
    <cellStyle name="Normal 2" xfId="3" xr:uid="{B6AA2FEA-8F2E-4AB4-A859-70A8D926F76C}"/>
    <cellStyle name="Normal 3" xfId="6" xr:uid="{8FA55DCB-8D8A-485E-86A7-EA5136C52B14}"/>
    <cellStyle name="Normal_Sheet1" xfId="2" xr:uid="{ECA2BE8C-8360-4ABF-948E-011DC2DC3151}"/>
    <cellStyle name="Percent"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ocumenttasks/documenttask1.xml><?xml version="1.0" encoding="utf-8"?>
<Tasks xmlns="http://schemas.microsoft.com/office/tasks/2019/documenttasks">
  <Task id="{D1F7D668-F0DB-4068-A224-BACE87A2F6C6}">
    <Anchor>
      <Comment id="{337A748E-83C9-461C-82C6-BACA45219769}"/>
    </Anchor>
    <History>
      <Event time="2024-12-22T23:27:23.99" id="{DA70090D-3537-4B7A-9FCE-BE2D1171B2BB}">
        <Attribution userId="S::regina.chandra@undp.org::1728bb57-4755-44d2-be50-7c760f9abecb" userName="Regina Chandra" userProvider="AD"/>
        <Anchor>
          <Comment id="{337A748E-83C9-461C-82C6-BACA45219769}"/>
        </Anchor>
        <Create/>
      </Event>
      <Event time="2024-12-22T23:27:23.99" id="{1BD11E0A-655C-45B5-9487-F7CF466FC981}">
        <Attribution userId="S::regina.chandra@undp.org::1728bb57-4755-44d2-be50-7c760f9abecb" userName="Regina Chandra" userProvider="AD"/>
        <Anchor>
          <Comment id="{337A748E-83C9-461C-82C6-BACA45219769}"/>
        </Anchor>
        <Assign userId="S::thomas.gregory@undp.org::6ffe0eb5-066b-4506-8f14-804b1b911ac8" userName="Thomas Gregory" userProvider="AD"/>
      </Event>
      <Event time="2024-12-22T23:27:23.99" id="{60BA325B-0FBD-4A05-B847-8CF927C5C745}">
        <Attribution userId="S::regina.chandra@undp.org::1728bb57-4755-44d2-be50-7c760f9abecb" userName="Regina Chandra" userProvider="AD"/>
        <Anchor>
          <Comment id="{337A748E-83C9-461C-82C6-BACA45219769}"/>
        </Anchor>
        <SetTitle title="@Thomas, kindly requesting if the signed LOA with these partners are uploaded in the same folder as AWP"/>
      </Event>
    </History>
  </Task>
  <Task id="{A71CE47A-3A33-4948-BD6F-566D69688090}">
    <Anchor>
      <Comment id="{4B9461A4-B952-46D2-8506-4C6A01B30FDD}"/>
    </Anchor>
    <History>
      <Event time="2024-12-23T05:39:47.68" id="{E6F63A8A-02BE-49F9-B9E9-86EE82A5BC70}">
        <Attribution userId="S::emmilia.tuiwawa@undp.org::64aa4ee5-3afd-4399-9c3a-c53bc11145f3" userName="Emmilia Tuiwawa" userProvider="AD"/>
        <Anchor>
          <Comment id="{4B9461A4-B952-46D2-8506-4C6A01B30FDD}"/>
        </Anchor>
        <Create/>
      </Event>
      <Event time="2024-12-23T05:39:47.68" id="{A66062DF-7F2A-475C-ACC3-ABBE7DB1733A}">
        <Attribution userId="S::emmilia.tuiwawa@undp.org::64aa4ee5-3afd-4399-9c3a-c53bc11145f3" userName="Emmilia Tuiwawa" userProvider="AD"/>
        <Anchor>
          <Comment id="{4B9461A4-B952-46D2-8506-4C6A01B30FDD}"/>
        </Anchor>
        <Assign userId="S::thomas.gregory@undp.org::6ffe0eb5-066b-4506-8f14-804b1b911ac8" userName="Thomas Gregory" userProvider="AD"/>
      </Event>
      <Event time="2024-12-23T05:39:47.68" id="{2369FFBF-3B8E-4A14-AD25-7479222CC1D2}">
        <Attribution userId="S::emmilia.tuiwawa@undp.org::64aa4ee5-3afd-4399-9c3a-c53bc11145f3" userName="Emmilia Tuiwawa" userProvider="AD"/>
        <Anchor>
          <Comment id="{4B9461A4-B952-46D2-8506-4C6A01B30FDD}"/>
        </Anchor>
        <SetTitle title="@Thomas Gregory are these cost for monitoring only?"/>
      </Event>
    </History>
  </Task>
</Tasks>
</file>

<file path=xl/documenttasks/documenttask2.xml><?xml version="1.0" encoding="utf-8"?>
<Tasks xmlns="http://schemas.microsoft.com/office/tasks/2019/documenttasks">
  <Task id="{1F919938-02CA-45A6-9502-2F179F93AB43}">
    <Anchor>
      <Comment id="{D4F414D1-3175-4A83-B9DC-96C2ED9E847D}"/>
    </Anchor>
    <History>
      <Event time="2024-12-23T05:36:14.32" id="{FA9EA9CE-E240-4322-88F0-E5592727F31F}">
        <Attribution userId="S::emmilia.tuiwawa@undp.org::64aa4ee5-3afd-4399-9c3a-c53bc11145f3" userName="Emmilia Tuiwawa" userProvider="AD"/>
        <Anchor>
          <Comment id="{D4F414D1-3175-4A83-B9DC-96C2ED9E847D}"/>
        </Anchor>
        <Create/>
      </Event>
      <Event time="2024-12-23T05:36:14.32" id="{E8BA9807-E629-46D5-BB66-9FB670005659}">
        <Attribution userId="S::emmilia.tuiwawa@undp.org::64aa4ee5-3afd-4399-9c3a-c53bc11145f3" userName="Emmilia Tuiwawa" userProvider="AD"/>
        <Anchor>
          <Comment id="{D4F414D1-3175-4A83-B9DC-96C2ED9E847D}"/>
        </Anchor>
        <Assign userId="S::thomas.gregory@undp.org::6ffe0eb5-066b-4506-8f14-804b1b911ac8" userName="Thomas Gregory" userProvider="AD"/>
      </Event>
      <Event time="2024-12-23T05:36:14.32" id="{DD842045-A39E-45D8-B04A-FD1F068F8BA3}">
        <Attribution userId="S::emmilia.tuiwawa@undp.org::64aa4ee5-3afd-4399-9c3a-c53bc11145f3" userName="Emmilia Tuiwawa" userProvider="AD"/>
        <Anchor>
          <Comment id="{D4F414D1-3175-4A83-B9DC-96C2ED9E847D}"/>
        </Anchor>
        <SetTitle title="@Thomas Gregory can you please populate project board dates for 2025?"/>
      </Event>
    </History>
  </Task>
</Task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dp.sharepoint.com/Users/zubair.ezzat.UNDPAF/AppData/Local/Microsoft/Windows/Temporary%20Internet%20Files/Low/Content.IE5/3NBK5WH6/2007_ASL_with_EBAP-ACTUAL_RECONC_0111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2nnn_#_$"/>
      <sheetName val="source"/>
      <sheetName val="pivot-ipproforma"/>
      <sheetName val="IP-proforma07"/>
      <sheetName val="NOGS-proforma07"/>
      <sheetName val="reconciliation"/>
      <sheetName val="summary-reconciliation"/>
      <sheetName val="Sheet3"/>
    </sheetNames>
    <sheetDataSet>
      <sheetData sheetId="0"/>
      <sheetData sheetId="1"/>
      <sheetData sheetId="2"/>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Thomas Gregory" id="{4B522779-8F6B-4894-8860-90DAC4123524}" userId="thomas.gregory@undp.org" providerId="PeoplePicker"/>
  <person displayName="Hui Lown" id="{0FFAD586-3C67-4AD8-9F96-65C2309A0224}" userId="S::hui.lown@undp.org::91809be7-b980-4ab0-bd3a-1fae105b0f96" providerId="AD"/>
  <person displayName="Arishma Lal" id="{07DD402E-1522-4678-B639-E98742F85211}" userId="S::arishma.lal@undp.org::f4c3f597-c437-4117-9bb5-1a783291eae8" providerId="AD"/>
  <person displayName="Elena Wakolo" id="{DAC7677A-ADCC-4007-98E2-15048A5AD430}" userId="S::elena.wakolo@undp.org::71f126a4-c2c3-42e4-be60-3bb07a31ad51" providerId="AD"/>
  <person displayName="Regina Chandra" id="{57BFB717-BDEE-4074-A931-70B3F504FBF6}" userId="S::regina.chandra@undp.org::1728bb57-4755-44d2-be50-7c760f9abecb" providerId="AD"/>
  <person displayName="Emmilia Tuiwawa" id="{4CCC5024-3FDD-4E32-997E-80DAF41600D1}" userId="S::emmilia.tuiwawa@undp.org::64aa4ee5-3afd-4399-9c3a-c53bc11145f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6" dT="2024-12-22T23:27:24.89" personId="{57BFB717-BDEE-4074-A931-70B3F504FBF6}" id="{337A748E-83C9-461C-82C6-BACA45219769}">
    <text>@Thomas, kindly requesting if the signed LOA with these partners are uploaded in the same folder as AWP</text>
    <mentions>
      <mention mentionpersonId="{4B522779-8F6B-4894-8860-90DAC4123524}" mentionId="{55EF8D8C-973F-47BD-959A-AA5313F574F2}" startIndex="0" length="7"/>
    </mentions>
  </threadedComment>
  <threadedComment ref="N98" dT="2025-02-03T02:27:25.71" personId="{0FFAD586-3C67-4AD8-9F96-65C2309A0224}" id="{87D378F2-F12E-499A-B73D-EAEF28E2D049}">
    <text>1% comms</text>
  </threadedComment>
  <threadedComment ref="A111" dT="2024-12-23T05:39:47.69" personId="{4CCC5024-3FDD-4E32-997E-80DAF41600D1}" id="{4B9461A4-B952-46D2-8506-4C6A01B30FDD}">
    <text>@Thomas Gregory are these cost for monitoring only?</text>
    <mentions>
      <mention mentionpersonId="{4B522779-8F6B-4894-8860-90DAC4123524}" mentionId="{E93EA718-41F0-430B-AA20-A1A5E48B7403}" startIndex="0" length="15"/>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A18" dT="2024-12-23T05:36:14.35" personId="{4CCC5024-3FDD-4E32-997E-80DAF41600D1}" id="{D4F414D1-3175-4A83-B9DC-96C2ED9E847D}">
    <text>@Thomas Gregory can you please populate project board dates for 2025?</text>
    <mentions>
      <mention mentionpersonId="{4B522779-8F6B-4894-8860-90DAC4123524}" mentionId="{12BD3733-F9A3-46C6-A9A7-8198A7BFC85D}" startIndex="0" length="15"/>
    </mentions>
  </threadedComment>
</ThreadedComments>
</file>

<file path=xl/threadedComments/threadedComment3.xml><?xml version="1.0" encoding="utf-8"?>
<ThreadedComments xmlns="http://schemas.microsoft.com/office/spreadsheetml/2018/threadedcomments" xmlns:x="http://schemas.openxmlformats.org/spreadsheetml/2006/main">
  <threadedComment ref="Q11" dT="2024-12-15T23:12:16.99" personId="{DAC7677A-ADCC-4007-98E2-15048A5AD430}" id="{826CAB59-C5F6-4C5C-A774-38C99DC4B513}">
    <text xml:space="preserve">edited Type of procurement and no further comment </text>
  </threadedComment>
</ThreadedComments>
</file>

<file path=xl/threadedComments/threadedComment4.xml><?xml version="1.0" encoding="utf-8"?>
<ThreadedComments xmlns="http://schemas.microsoft.com/office/spreadsheetml/2018/threadedcomments" xmlns:x="http://schemas.openxmlformats.org/spreadsheetml/2006/main">
  <threadedComment ref="D10" dT="2024-12-17T21:22:09.93" personId="{07DD402E-1522-4678-B639-E98742F85211}" id="{BFDA0C30-507E-4B9D-A470-DA63A6E35A7E}">
    <text>Reviewed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4.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5" Type="http://schemas.microsoft.com/office/2019/04/relationships/documenttask" Target="../documenttasks/documenttask2.xml"/><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4C718-A664-4F33-A5E8-E2C25E9A2951}">
  <sheetPr>
    <tabColor theme="4" tint="-0.249977111117893"/>
    <pageSetUpPr fitToPage="1"/>
  </sheetPr>
  <dimension ref="A1:X135"/>
  <sheetViews>
    <sheetView tabSelected="1" view="pageBreakPreview" zoomScale="80" zoomScaleNormal="80" zoomScaleSheetLayoutView="80" workbookViewId="0">
      <selection activeCell="X59" sqref="X59"/>
    </sheetView>
  </sheetViews>
  <sheetFormatPr defaultColWidth="9.33203125" defaultRowHeight="15.5" x14ac:dyDescent="0.25"/>
  <cols>
    <col min="1" max="1" width="40.77734375" style="286" customWidth="1"/>
    <col min="2" max="2" width="40.77734375" style="1" customWidth="1"/>
    <col min="3" max="3" width="29" style="1" customWidth="1"/>
    <col min="4" max="7" width="4.6640625" style="1" bestFit="1" customWidth="1"/>
    <col min="8" max="8" width="16.33203125" style="1" customWidth="1"/>
    <col min="9" max="9" width="14.6640625" style="1" customWidth="1"/>
    <col min="10" max="10" width="8.6640625" style="1" customWidth="1"/>
    <col min="11" max="11" width="8" style="1" customWidth="1"/>
    <col min="12" max="12" width="10" style="1" customWidth="1"/>
    <col min="13" max="13" width="29.33203125" style="35" customWidth="1"/>
    <col min="14" max="14" width="17.21875" style="36" customWidth="1"/>
    <col min="15" max="15" width="15.33203125" style="36" customWidth="1"/>
    <col min="16" max="16" width="14.6640625" style="36" customWidth="1"/>
    <col min="17" max="17" width="14.109375" style="36" hidden="1" customWidth="1"/>
    <col min="18" max="18" width="11.44140625" style="36" hidden="1" customWidth="1"/>
    <col min="19" max="19" width="13.33203125" style="36" hidden="1" customWidth="1"/>
    <col min="20" max="20" width="11.33203125" style="36" hidden="1" customWidth="1"/>
    <col min="21" max="21" width="12.77734375" style="36" customWidth="1"/>
    <col min="22" max="22" width="14.33203125" style="36" customWidth="1"/>
    <col min="23" max="23" width="26.88671875" style="538" customWidth="1"/>
    <col min="24" max="24" width="36.109375" style="1" customWidth="1"/>
    <col min="25" max="256" width="9.33203125" style="1"/>
    <col min="257" max="257" width="40.44140625" style="1" customWidth="1"/>
    <col min="258" max="258" width="57.33203125" style="1" customWidth="1"/>
    <col min="259" max="262" width="4.6640625" style="1" bestFit="1" customWidth="1"/>
    <col min="263" max="263" width="21.109375" style="1" customWidth="1"/>
    <col min="264" max="265" width="10.6640625" style="1" customWidth="1"/>
    <col min="266" max="266" width="11.6640625" style="1" customWidth="1"/>
    <col min="267" max="267" width="24.44140625" style="1" customWidth="1"/>
    <col min="268" max="268" width="25.44140625" style="1" customWidth="1"/>
    <col min="269" max="512" width="9.33203125" style="1"/>
    <col min="513" max="513" width="40.44140625" style="1" customWidth="1"/>
    <col min="514" max="514" width="57.33203125" style="1" customWidth="1"/>
    <col min="515" max="518" width="4.6640625" style="1" bestFit="1" customWidth="1"/>
    <col min="519" max="519" width="21.109375" style="1" customWidth="1"/>
    <col min="520" max="521" width="10.6640625" style="1" customWidth="1"/>
    <col min="522" max="522" width="11.6640625" style="1" customWidth="1"/>
    <col min="523" max="523" width="24.44140625" style="1" customWidth="1"/>
    <col min="524" max="524" width="25.44140625" style="1" customWidth="1"/>
    <col min="525" max="768" width="9.33203125" style="1"/>
    <col min="769" max="769" width="40.44140625" style="1" customWidth="1"/>
    <col min="770" max="770" width="57.33203125" style="1" customWidth="1"/>
    <col min="771" max="774" width="4.6640625" style="1" bestFit="1" customWidth="1"/>
    <col min="775" max="775" width="21.109375" style="1" customWidth="1"/>
    <col min="776" max="777" width="10.6640625" style="1" customWidth="1"/>
    <col min="778" max="778" width="11.6640625" style="1" customWidth="1"/>
    <col min="779" max="779" width="24.44140625" style="1" customWidth="1"/>
    <col min="780" max="780" width="25.44140625" style="1" customWidth="1"/>
    <col min="781" max="1024" width="9.33203125" style="1"/>
    <col min="1025" max="1025" width="40.44140625" style="1" customWidth="1"/>
    <col min="1026" max="1026" width="57.33203125" style="1" customWidth="1"/>
    <col min="1027" max="1030" width="4.6640625" style="1" bestFit="1" customWidth="1"/>
    <col min="1031" max="1031" width="21.109375" style="1" customWidth="1"/>
    <col min="1032" max="1033" width="10.6640625" style="1" customWidth="1"/>
    <col min="1034" max="1034" width="11.6640625" style="1" customWidth="1"/>
    <col min="1035" max="1035" width="24.44140625" style="1" customWidth="1"/>
    <col min="1036" max="1036" width="25.44140625" style="1" customWidth="1"/>
    <col min="1037" max="1280" width="9.33203125" style="1"/>
    <col min="1281" max="1281" width="40.44140625" style="1" customWidth="1"/>
    <col min="1282" max="1282" width="57.33203125" style="1" customWidth="1"/>
    <col min="1283" max="1286" width="4.6640625" style="1" bestFit="1" customWidth="1"/>
    <col min="1287" max="1287" width="21.109375" style="1" customWidth="1"/>
    <col min="1288" max="1289" width="10.6640625" style="1" customWidth="1"/>
    <col min="1290" max="1290" width="11.6640625" style="1" customWidth="1"/>
    <col min="1291" max="1291" width="24.44140625" style="1" customWidth="1"/>
    <col min="1292" max="1292" width="25.44140625" style="1" customWidth="1"/>
    <col min="1293" max="1536" width="9.33203125" style="1"/>
    <col min="1537" max="1537" width="40.44140625" style="1" customWidth="1"/>
    <col min="1538" max="1538" width="57.33203125" style="1" customWidth="1"/>
    <col min="1539" max="1542" width="4.6640625" style="1" bestFit="1" customWidth="1"/>
    <col min="1543" max="1543" width="21.109375" style="1" customWidth="1"/>
    <col min="1544" max="1545" width="10.6640625" style="1" customWidth="1"/>
    <col min="1546" max="1546" width="11.6640625" style="1" customWidth="1"/>
    <col min="1547" max="1547" width="24.44140625" style="1" customWidth="1"/>
    <col min="1548" max="1548" width="25.44140625" style="1" customWidth="1"/>
    <col min="1549" max="1792" width="9.33203125" style="1"/>
    <col min="1793" max="1793" width="40.44140625" style="1" customWidth="1"/>
    <col min="1794" max="1794" width="57.33203125" style="1" customWidth="1"/>
    <col min="1795" max="1798" width="4.6640625" style="1" bestFit="1" customWidth="1"/>
    <col min="1799" max="1799" width="21.109375" style="1" customWidth="1"/>
    <col min="1800" max="1801" width="10.6640625" style="1" customWidth="1"/>
    <col min="1802" max="1802" width="11.6640625" style="1" customWidth="1"/>
    <col min="1803" max="1803" width="24.44140625" style="1" customWidth="1"/>
    <col min="1804" max="1804" width="25.44140625" style="1" customWidth="1"/>
    <col min="1805" max="2048" width="9.33203125" style="1"/>
    <col min="2049" max="2049" width="40.44140625" style="1" customWidth="1"/>
    <col min="2050" max="2050" width="57.33203125" style="1" customWidth="1"/>
    <col min="2051" max="2054" width="4.6640625" style="1" bestFit="1" customWidth="1"/>
    <col min="2055" max="2055" width="21.109375" style="1" customWidth="1"/>
    <col min="2056" max="2057" width="10.6640625" style="1" customWidth="1"/>
    <col min="2058" max="2058" width="11.6640625" style="1" customWidth="1"/>
    <col min="2059" max="2059" width="24.44140625" style="1" customWidth="1"/>
    <col min="2060" max="2060" width="25.44140625" style="1" customWidth="1"/>
    <col min="2061" max="2304" width="9.33203125" style="1"/>
    <col min="2305" max="2305" width="40.44140625" style="1" customWidth="1"/>
    <col min="2306" max="2306" width="57.33203125" style="1" customWidth="1"/>
    <col min="2307" max="2310" width="4.6640625" style="1" bestFit="1" customWidth="1"/>
    <col min="2311" max="2311" width="21.109375" style="1" customWidth="1"/>
    <col min="2312" max="2313" width="10.6640625" style="1" customWidth="1"/>
    <col min="2314" max="2314" width="11.6640625" style="1" customWidth="1"/>
    <col min="2315" max="2315" width="24.44140625" style="1" customWidth="1"/>
    <col min="2316" max="2316" width="25.44140625" style="1" customWidth="1"/>
    <col min="2317" max="2560" width="9.33203125" style="1"/>
    <col min="2561" max="2561" width="40.44140625" style="1" customWidth="1"/>
    <col min="2562" max="2562" width="57.33203125" style="1" customWidth="1"/>
    <col min="2563" max="2566" width="4.6640625" style="1" bestFit="1" customWidth="1"/>
    <col min="2567" max="2567" width="21.109375" style="1" customWidth="1"/>
    <col min="2568" max="2569" width="10.6640625" style="1" customWidth="1"/>
    <col min="2570" max="2570" width="11.6640625" style="1" customWidth="1"/>
    <col min="2571" max="2571" width="24.44140625" style="1" customWidth="1"/>
    <col min="2572" max="2572" width="25.44140625" style="1" customWidth="1"/>
    <col min="2573" max="2816" width="9.33203125" style="1"/>
    <col min="2817" max="2817" width="40.44140625" style="1" customWidth="1"/>
    <col min="2818" max="2818" width="57.33203125" style="1" customWidth="1"/>
    <col min="2819" max="2822" width="4.6640625" style="1" bestFit="1" customWidth="1"/>
    <col min="2823" max="2823" width="21.109375" style="1" customWidth="1"/>
    <col min="2824" max="2825" width="10.6640625" style="1" customWidth="1"/>
    <col min="2826" max="2826" width="11.6640625" style="1" customWidth="1"/>
    <col min="2827" max="2827" width="24.44140625" style="1" customWidth="1"/>
    <col min="2828" max="2828" width="25.44140625" style="1" customWidth="1"/>
    <col min="2829" max="3072" width="9.33203125" style="1"/>
    <col min="3073" max="3073" width="40.44140625" style="1" customWidth="1"/>
    <col min="3074" max="3074" width="57.33203125" style="1" customWidth="1"/>
    <col min="3075" max="3078" width="4.6640625" style="1" bestFit="1" customWidth="1"/>
    <col min="3079" max="3079" width="21.109375" style="1" customWidth="1"/>
    <col min="3080" max="3081" width="10.6640625" style="1" customWidth="1"/>
    <col min="3082" max="3082" width="11.6640625" style="1" customWidth="1"/>
    <col min="3083" max="3083" width="24.44140625" style="1" customWidth="1"/>
    <col min="3084" max="3084" width="25.44140625" style="1" customWidth="1"/>
    <col min="3085" max="3328" width="9.33203125" style="1"/>
    <col min="3329" max="3329" width="40.44140625" style="1" customWidth="1"/>
    <col min="3330" max="3330" width="57.33203125" style="1" customWidth="1"/>
    <col min="3331" max="3334" width="4.6640625" style="1" bestFit="1" customWidth="1"/>
    <col min="3335" max="3335" width="21.109375" style="1" customWidth="1"/>
    <col min="3336" max="3337" width="10.6640625" style="1" customWidth="1"/>
    <col min="3338" max="3338" width="11.6640625" style="1" customWidth="1"/>
    <col min="3339" max="3339" width="24.44140625" style="1" customWidth="1"/>
    <col min="3340" max="3340" width="25.44140625" style="1" customWidth="1"/>
    <col min="3341" max="3584" width="9.33203125" style="1"/>
    <col min="3585" max="3585" width="40.44140625" style="1" customWidth="1"/>
    <col min="3586" max="3586" width="57.33203125" style="1" customWidth="1"/>
    <col min="3587" max="3590" width="4.6640625" style="1" bestFit="1" customWidth="1"/>
    <col min="3591" max="3591" width="21.109375" style="1" customWidth="1"/>
    <col min="3592" max="3593" width="10.6640625" style="1" customWidth="1"/>
    <col min="3594" max="3594" width="11.6640625" style="1" customWidth="1"/>
    <col min="3595" max="3595" width="24.44140625" style="1" customWidth="1"/>
    <col min="3596" max="3596" width="25.44140625" style="1" customWidth="1"/>
    <col min="3597" max="3840" width="9.33203125" style="1"/>
    <col min="3841" max="3841" width="40.44140625" style="1" customWidth="1"/>
    <col min="3842" max="3842" width="57.33203125" style="1" customWidth="1"/>
    <col min="3843" max="3846" width="4.6640625" style="1" bestFit="1" customWidth="1"/>
    <col min="3847" max="3847" width="21.109375" style="1" customWidth="1"/>
    <col min="3848" max="3849" width="10.6640625" style="1" customWidth="1"/>
    <col min="3850" max="3850" width="11.6640625" style="1" customWidth="1"/>
    <col min="3851" max="3851" width="24.44140625" style="1" customWidth="1"/>
    <col min="3852" max="3852" width="25.44140625" style="1" customWidth="1"/>
    <col min="3853" max="4096" width="9.33203125" style="1"/>
    <col min="4097" max="4097" width="40.44140625" style="1" customWidth="1"/>
    <col min="4098" max="4098" width="57.33203125" style="1" customWidth="1"/>
    <col min="4099" max="4102" width="4.6640625" style="1" bestFit="1" customWidth="1"/>
    <col min="4103" max="4103" width="21.109375" style="1" customWidth="1"/>
    <col min="4104" max="4105" width="10.6640625" style="1" customWidth="1"/>
    <col min="4106" max="4106" width="11.6640625" style="1" customWidth="1"/>
    <col min="4107" max="4107" width="24.44140625" style="1" customWidth="1"/>
    <col min="4108" max="4108" width="25.44140625" style="1" customWidth="1"/>
    <col min="4109" max="4352" width="9.33203125" style="1"/>
    <col min="4353" max="4353" width="40.44140625" style="1" customWidth="1"/>
    <col min="4354" max="4354" width="57.33203125" style="1" customWidth="1"/>
    <col min="4355" max="4358" width="4.6640625" style="1" bestFit="1" customWidth="1"/>
    <col min="4359" max="4359" width="21.109375" style="1" customWidth="1"/>
    <col min="4360" max="4361" width="10.6640625" style="1" customWidth="1"/>
    <col min="4362" max="4362" width="11.6640625" style="1" customWidth="1"/>
    <col min="4363" max="4363" width="24.44140625" style="1" customWidth="1"/>
    <col min="4364" max="4364" width="25.44140625" style="1" customWidth="1"/>
    <col min="4365" max="4608" width="9.33203125" style="1"/>
    <col min="4609" max="4609" width="40.44140625" style="1" customWidth="1"/>
    <col min="4610" max="4610" width="57.33203125" style="1" customWidth="1"/>
    <col min="4611" max="4614" width="4.6640625" style="1" bestFit="1" customWidth="1"/>
    <col min="4615" max="4615" width="21.109375" style="1" customWidth="1"/>
    <col min="4616" max="4617" width="10.6640625" style="1" customWidth="1"/>
    <col min="4618" max="4618" width="11.6640625" style="1" customWidth="1"/>
    <col min="4619" max="4619" width="24.44140625" style="1" customWidth="1"/>
    <col min="4620" max="4620" width="25.44140625" style="1" customWidth="1"/>
    <col min="4621" max="4864" width="9.33203125" style="1"/>
    <col min="4865" max="4865" width="40.44140625" style="1" customWidth="1"/>
    <col min="4866" max="4866" width="57.33203125" style="1" customWidth="1"/>
    <col min="4867" max="4870" width="4.6640625" style="1" bestFit="1" customWidth="1"/>
    <col min="4871" max="4871" width="21.109375" style="1" customWidth="1"/>
    <col min="4872" max="4873" width="10.6640625" style="1" customWidth="1"/>
    <col min="4874" max="4874" width="11.6640625" style="1" customWidth="1"/>
    <col min="4875" max="4875" width="24.44140625" style="1" customWidth="1"/>
    <col min="4876" max="4876" width="25.44140625" style="1" customWidth="1"/>
    <col min="4877" max="5120" width="9.33203125" style="1"/>
    <col min="5121" max="5121" width="40.44140625" style="1" customWidth="1"/>
    <col min="5122" max="5122" width="57.33203125" style="1" customWidth="1"/>
    <col min="5123" max="5126" width="4.6640625" style="1" bestFit="1" customWidth="1"/>
    <col min="5127" max="5127" width="21.109375" style="1" customWidth="1"/>
    <col min="5128" max="5129" width="10.6640625" style="1" customWidth="1"/>
    <col min="5130" max="5130" width="11.6640625" style="1" customWidth="1"/>
    <col min="5131" max="5131" width="24.44140625" style="1" customWidth="1"/>
    <col min="5132" max="5132" width="25.44140625" style="1" customWidth="1"/>
    <col min="5133" max="5376" width="9.33203125" style="1"/>
    <col min="5377" max="5377" width="40.44140625" style="1" customWidth="1"/>
    <col min="5378" max="5378" width="57.33203125" style="1" customWidth="1"/>
    <col min="5379" max="5382" width="4.6640625" style="1" bestFit="1" customWidth="1"/>
    <col min="5383" max="5383" width="21.109375" style="1" customWidth="1"/>
    <col min="5384" max="5385" width="10.6640625" style="1" customWidth="1"/>
    <col min="5386" max="5386" width="11.6640625" style="1" customWidth="1"/>
    <col min="5387" max="5387" width="24.44140625" style="1" customWidth="1"/>
    <col min="5388" max="5388" width="25.44140625" style="1" customWidth="1"/>
    <col min="5389" max="5632" width="9.33203125" style="1"/>
    <col min="5633" max="5633" width="40.44140625" style="1" customWidth="1"/>
    <col min="5634" max="5634" width="57.33203125" style="1" customWidth="1"/>
    <col min="5635" max="5638" width="4.6640625" style="1" bestFit="1" customWidth="1"/>
    <col min="5639" max="5639" width="21.109375" style="1" customWidth="1"/>
    <col min="5640" max="5641" width="10.6640625" style="1" customWidth="1"/>
    <col min="5642" max="5642" width="11.6640625" style="1" customWidth="1"/>
    <col min="5643" max="5643" width="24.44140625" style="1" customWidth="1"/>
    <col min="5644" max="5644" width="25.44140625" style="1" customWidth="1"/>
    <col min="5645" max="5888" width="9.33203125" style="1"/>
    <col min="5889" max="5889" width="40.44140625" style="1" customWidth="1"/>
    <col min="5890" max="5890" width="57.33203125" style="1" customWidth="1"/>
    <col min="5891" max="5894" width="4.6640625" style="1" bestFit="1" customWidth="1"/>
    <col min="5895" max="5895" width="21.109375" style="1" customWidth="1"/>
    <col min="5896" max="5897" width="10.6640625" style="1" customWidth="1"/>
    <col min="5898" max="5898" width="11.6640625" style="1" customWidth="1"/>
    <col min="5899" max="5899" width="24.44140625" style="1" customWidth="1"/>
    <col min="5900" max="5900" width="25.44140625" style="1" customWidth="1"/>
    <col min="5901" max="6144" width="9.33203125" style="1"/>
    <col min="6145" max="6145" width="40.44140625" style="1" customWidth="1"/>
    <col min="6146" max="6146" width="57.33203125" style="1" customWidth="1"/>
    <col min="6147" max="6150" width="4.6640625" style="1" bestFit="1" customWidth="1"/>
    <col min="6151" max="6151" width="21.109375" style="1" customWidth="1"/>
    <col min="6152" max="6153" width="10.6640625" style="1" customWidth="1"/>
    <col min="6154" max="6154" width="11.6640625" style="1" customWidth="1"/>
    <col min="6155" max="6155" width="24.44140625" style="1" customWidth="1"/>
    <col min="6156" max="6156" width="25.44140625" style="1" customWidth="1"/>
    <col min="6157" max="6400" width="9.33203125" style="1"/>
    <col min="6401" max="6401" width="40.44140625" style="1" customWidth="1"/>
    <col min="6402" max="6402" width="57.33203125" style="1" customWidth="1"/>
    <col min="6403" max="6406" width="4.6640625" style="1" bestFit="1" customWidth="1"/>
    <col min="6407" max="6407" width="21.109375" style="1" customWidth="1"/>
    <col min="6408" max="6409" width="10.6640625" style="1" customWidth="1"/>
    <col min="6410" max="6410" width="11.6640625" style="1" customWidth="1"/>
    <col min="6411" max="6411" width="24.44140625" style="1" customWidth="1"/>
    <col min="6412" max="6412" width="25.44140625" style="1" customWidth="1"/>
    <col min="6413" max="6656" width="9.33203125" style="1"/>
    <col min="6657" max="6657" width="40.44140625" style="1" customWidth="1"/>
    <col min="6658" max="6658" width="57.33203125" style="1" customWidth="1"/>
    <col min="6659" max="6662" width="4.6640625" style="1" bestFit="1" customWidth="1"/>
    <col min="6663" max="6663" width="21.109375" style="1" customWidth="1"/>
    <col min="6664" max="6665" width="10.6640625" style="1" customWidth="1"/>
    <col min="6666" max="6666" width="11.6640625" style="1" customWidth="1"/>
    <col min="6667" max="6667" width="24.44140625" style="1" customWidth="1"/>
    <col min="6668" max="6668" width="25.44140625" style="1" customWidth="1"/>
    <col min="6669" max="6912" width="9.33203125" style="1"/>
    <col min="6913" max="6913" width="40.44140625" style="1" customWidth="1"/>
    <col min="6914" max="6914" width="57.33203125" style="1" customWidth="1"/>
    <col min="6915" max="6918" width="4.6640625" style="1" bestFit="1" customWidth="1"/>
    <col min="6919" max="6919" width="21.109375" style="1" customWidth="1"/>
    <col min="6920" max="6921" width="10.6640625" style="1" customWidth="1"/>
    <col min="6922" max="6922" width="11.6640625" style="1" customWidth="1"/>
    <col min="6923" max="6923" width="24.44140625" style="1" customWidth="1"/>
    <col min="6924" max="6924" width="25.44140625" style="1" customWidth="1"/>
    <col min="6925" max="7168" width="9.33203125" style="1"/>
    <col min="7169" max="7169" width="40.44140625" style="1" customWidth="1"/>
    <col min="7170" max="7170" width="57.33203125" style="1" customWidth="1"/>
    <col min="7171" max="7174" width="4.6640625" style="1" bestFit="1" customWidth="1"/>
    <col min="7175" max="7175" width="21.109375" style="1" customWidth="1"/>
    <col min="7176" max="7177" width="10.6640625" style="1" customWidth="1"/>
    <col min="7178" max="7178" width="11.6640625" style="1" customWidth="1"/>
    <col min="7179" max="7179" width="24.44140625" style="1" customWidth="1"/>
    <col min="7180" max="7180" width="25.44140625" style="1" customWidth="1"/>
    <col min="7181" max="7424" width="9.33203125" style="1"/>
    <col min="7425" max="7425" width="40.44140625" style="1" customWidth="1"/>
    <col min="7426" max="7426" width="57.33203125" style="1" customWidth="1"/>
    <col min="7427" max="7430" width="4.6640625" style="1" bestFit="1" customWidth="1"/>
    <col min="7431" max="7431" width="21.109375" style="1" customWidth="1"/>
    <col min="7432" max="7433" width="10.6640625" style="1" customWidth="1"/>
    <col min="7434" max="7434" width="11.6640625" style="1" customWidth="1"/>
    <col min="7435" max="7435" width="24.44140625" style="1" customWidth="1"/>
    <col min="7436" max="7436" width="25.44140625" style="1" customWidth="1"/>
    <col min="7437" max="7680" width="9.33203125" style="1"/>
    <col min="7681" max="7681" width="40.44140625" style="1" customWidth="1"/>
    <col min="7682" max="7682" width="57.33203125" style="1" customWidth="1"/>
    <col min="7683" max="7686" width="4.6640625" style="1" bestFit="1" customWidth="1"/>
    <col min="7687" max="7687" width="21.109375" style="1" customWidth="1"/>
    <col min="7688" max="7689" width="10.6640625" style="1" customWidth="1"/>
    <col min="7690" max="7690" width="11.6640625" style="1" customWidth="1"/>
    <col min="7691" max="7691" width="24.44140625" style="1" customWidth="1"/>
    <col min="7692" max="7692" width="25.44140625" style="1" customWidth="1"/>
    <col min="7693" max="7936" width="9.33203125" style="1"/>
    <col min="7937" max="7937" width="40.44140625" style="1" customWidth="1"/>
    <col min="7938" max="7938" width="57.33203125" style="1" customWidth="1"/>
    <col min="7939" max="7942" width="4.6640625" style="1" bestFit="1" customWidth="1"/>
    <col min="7943" max="7943" width="21.109375" style="1" customWidth="1"/>
    <col min="7944" max="7945" width="10.6640625" style="1" customWidth="1"/>
    <col min="7946" max="7946" width="11.6640625" style="1" customWidth="1"/>
    <col min="7947" max="7947" width="24.44140625" style="1" customWidth="1"/>
    <col min="7948" max="7948" width="25.44140625" style="1" customWidth="1"/>
    <col min="7949" max="8192" width="9.33203125" style="1"/>
    <col min="8193" max="8193" width="40.44140625" style="1" customWidth="1"/>
    <col min="8194" max="8194" width="57.33203125" style="1" customWidth="1"/>
    <col min="8195" max="8198" width="4.6640625" style="1" bestFit="1" customWidth="1"/>
    <col min="8199" max="8199" width="21.109375" style="1" customWidth="1"/>
    <col min="8200" max="8201" width="10.6640625" style="1" customWidth="1"/>
    <col min="8202" max="8202" width="11.6640625" style="1" customWidth="1"/>
    <col min="8203" max="8203" width="24.44140625" style="1" customWidth="1"/>
    <col min="8204" max="8204" width="25.44140625" style="1" customWidth="1"/>
    <col min="8205" max="8448" width="9.33203125" style="1"/>
    <col min="8449" max="8449" width="40.44140625" style="1" customWidth="1"/>
    <col min="8450" max="8450" width="57.33203125" style="1" customWidth="1"/>
    <col min="8451" max="8454" width="4.6640625" style="1" bestFit="1" customWidth="1"/>
    <col min="8455" max="8455" width="21.109375" style="1" customWidth="1"/>
    <col min="8456" max="8457" width="10.6640625" style="1" customWidth="1"/>
    <col min="8458" max="8458" width="11.6640625" style="1" customWidth="1"/>
    <col min="8459" max="8459" width="24.44140625" style="1" customWidth="1"/>
    <col min="8460" max="8460" width="25.44140625" style="1" customWidth="1"/>
    <col min="8461" max="8704" width="9.33203125" style="1"/>
    <col min="8705" max="8705" width="40.44140625" style="1" customWidth="1"/>
    <col min="8706" max="8706" width="57.33203125" style="1" customWidth="1"/>
    <col min="8707" max="8710" width="4.6640625" style="1" bestFit="1" customWidth="1"/>
    <col min="8711" max="8711" width="21.109375" style="1" customWidth="1"/>
    <col min="8712" max="8713" width="10.6640625" style="1" customWidth="1"/>
    <col min="8714" max="8714" width="11.6640625" style="1" customWidth="1"/>
    <col min="8715" max="8715" width="24.44140625" style="1" customWidth="1"/>
    <col min="8716" max="8716" width="25.44140625" style="1" customWidth="1"/>
    <col min="8717" max="8960" width="9.33203125" style="1"/>
    <col min="8961" max="8961" width="40.44140625" style="1" customWidth="1"/>
    <col min="8962" max="8962" width="57.33203125" style="1" customWidth="1"/>
    <col min="8963" max="8966" width="4.6640625" style="1" bestFit="1" customWidth="1"/>
    <col min="8967" max="8967" width="21.109375" style="1" customWidth="1"/>
    <col min="8968" max="8969" width="10.6640625" style="1" customWidth="1"/>
    <col min="8970" max="8970" width="11.6640625" style="1" customWidth="1"/>
    <col min="8971" max="8971" width="24.44140625" style="1" customWidth="1"/>
    <col min="8972" max="8972" width="25.44140625" style="1" customWidth="1"/>
    <col min="8973" max="9216" width="9.33203125" style="1"/>
    <col min="9217" max="9217" width="40.44140625" style="1" customWidth="1"/>
    <col min="9218" max="9218" width="57.33203125" style="1" customWidth="1"/>
    <col min="9219" max="9222" width="4.6640625" style="1" bestFit="1" customWidth="1"/>
    <col min="9223" max="9223" width="21.109375" style="1" customWidth="1"/>
    <col min="9224" max="9225" width="10.6640625" style="1" customWidth="1"/>
    <col min="9226" max="9226" width="11.6640625" style="1" customWidth="1"/>
    <col min="9227" max="9227" width="24.44140625" style="1" customWidth="1"/>
    <col min="9228" max="9228" width="25.44140625" style="1" customWidth="1"/>
    <col min="9229" max="9472" width="9.33203125" style="1"/>
    <col min="9473" max="9473" width="40.44140625" style="1" customWidth="1"/>
    <col min="9474" max="9474" width="57.33203125" style="1" customWidth="1"/>
    <col min="9475" max="9478" width="4.6640625" style="1" bestFit="1" customWidth="1"/>
    <col min="9479" max="9479" width="21.109375" style="1" customWidth="1"/>
    <col min="9480" max="9481" width="10.6640625" style="1" customWidth="1"/>
    <col min="9482" max="9482" width="11.6640625" style="1" customWidth="1"/>
    <col min="9483" max="9483" width="24.44140625" style="1" customWidth="1"/>
    <col min="9484" max="9484" width="25.44140625" style="1" customWidth="1"/>
    <col min="9485" max="9728" width="9.33203125" style="1"/>
    <col min="9729" max="9729" width="40.44140625" style="1" customWidth="1"/>
    <col min="9730" max="9730" width="57.33203125" style="1" customWidth="1"/>
    <col min="9731" max="9734" width="4.6640625" style="1" bestFit="1" customWidth="1"/>
    <col min="9735" max="9735" width="21.109375" style="1" customWidth="1"/>
    <col min="9736" max="9737" width="10.6640625" style="1" customWidth="1"/>
    <col min="9738" max="9738" width="11.6640625" style="1" customWidth="1"/>
    <col min="9739" max="9739" width="24.44140625" style="1" customWidth="1"/>
    <col min="9740" max="9740" width="25.44140625" style="1" customWidth="1"/>
    <col min="9741" max="9984" width="9.33203125" style="1"/>
    <col min="9985" max="9985" width="40.44140625" style="1" customWidth="1"/>
    <col min="9986" max="9986" width="57.33203125" style="1" customWidth="1"/>
    <col min="9987" max="9990" width="4.6640625" style="1" bestFit="1" customWidth="1"/>
    <col min="9991" max="9991" width="21.109375" style="1" customWidth="1"/>
    <col min="9992" max="9993" width="10.6640625" style="1" customWidth="1"/>
    <col min="9994" max="9994" width="11.6640625" style="1" customWidth="1"/>
    <col min="9995" max="9995" width="24.44140625" style="1" customWidth="1"/>
    <col min="9996" max="9996" width="25.44140625" style="1" customWidth="1"/>
    <col min="9997" max="10240" width="9.33203125" style="1"/>
    <col min="10241" max="10241" width="40.44140625" style="1" customWidth="1"/>
    <col min="10242" max="10242" width="57.33203125" style="1" customWidth="1"/>
    <col min="10243" max="10246" width="4.6640625" style="1" bestFit="1" customWidth="1"/>
    <col min="10247" max="10247" width="21.109375" style="1" customWidth="1"/>
    <col min="10248" max="10249" width="10.6640625" style="1" customWidth="1"/>
    <col min="10250" max="10250" width="11.6640625" style="1" customWidth="1"/>
    <col min="10251" max="10251" width="24.44140625" style="1" customWidth="1"/>
    <col min="10252" max="10252" width="25.44140625" style="1" customWidth="1"/>
    <col min="10253" max="10496" width="9.33203125" style="1"/>
    <col min="10497" max="10497" width="40.44140625" style="1" customWidth="1"/>
    <col min="10498" max="10498" width="57.33203125" style="1" customWidth="1"/>
    <col min="10499" max="10502" width="4.6640625" style="1" bestFit="1" customWidth="1"/>
    <col min="10503" max="10503" width="21.109375" style="1" customWidth="1"/>
    <col min="10504" max="10505" width="10.6640625" style="1" customWidth="1"/>
    <col min="10506" max="10506" width="11.6640625" style="1" customWidth="1"/>
    <col min="10507" max="10507" width="24.44140625" style="1" customWidth="1"/>
    <col min="10508" max="10508" width="25.44140625" style="1" customWidth="1"/>
    <col min="10509" max="10752" width="9.33203125" style="1"/>
    <col min="10753" max="10753" width="40.44140625" style="1" customWidth="1"/>
    <col min="10754" max="10754" width="57.33203125" style="1" customWidth="1"/>
    <col min="10755" max="10758" width="4.6640625" style="1" bestFit="1" customWidth="1"/>
    <col min="10759" max="10759" width="21.109375" style="1" customWidth="1"/>
    <col min="10760" max="10761" width="10.6640625" style="1" customWidth="1"/>
    <col min="10762" max="10762" width="11.6640625" style="1" customWidth="1"/>
    <col min="10763" max="10763" width="24.44140625" style="1" customWidth="1"/>
    <col min="10764" max="10764" width="25.44140625" style="1" customWidth="1"/>
    <col min="10765" max="11008" width="9.33203125" style="1"/>
    <col min="11009" max="11009" width="40.44140625" style="1" customWidth="1"/>
    <col min="11010" max="11010" width="57.33203125" style="1" customWidth="1"/>
    <col min="11011" max="11014" width="4.6640625" style="1" bestFit="1" customWidth="1"/>
    <col min="11015" max="11015" width="21.109375" style="1" customWidth="1"/>
    <col min="11016" max="11017" width="10.6640625" style="1" customWidth="1"/>
    <col min="11018" max="11018" width="11.6640625" style="1" customWidth="1"/>
    <col min="11019" max="11019" width="24.44140625" style="1" customWidth="1"/>
    <col min="11020" max="11020" width="25.44140625" style="1" customWidth="1"/>
    <col min="11021" max="11264" width="9.33203125" style="1"/>
    <col min="11265" max="11265" width="40.44140625" style="1" customWidth="1"/>
    <col min="11266" max="11266" width="57.33203125" style="1" customWidth="1"/>
    <col min="11267" max="11270" width="4.6640625" style="1" bestFit="1" customWidth="1"/>
    <col min="11271" max="11271" width="21.109375" style="1" customWidth="1"/>
    <col min="11272" max="11273" width="10.6640625" style="1" customWidth="1"/>
    <col min="11274" max="11274" width="11.6640625" style="1" customWidth="1"/>
    <col min="11275" max="11275" width="24.44140625" style="1" customWidth="1"/>
    <col min="11276" max="11276" width="25.44140625" style="1" customWidth="1"/>
    <col min="11277" max="11520" width="9.33203125" style="1"/>
    <col min="11521" max="11521" width="40.44140625" style="1" customWidth="1"/>
    <col min="11522" max="11522" width="57.33203125" style="1" customWidth="1"/>
    <col min="11523" max="11526" width="4.6640625" style="1" bestFit="1" customWidth="1"/>
    <col min="11527" max="11527" width="21.109375" style="1" customWidth="1"/>
    <col min="11528" max="11529" width="10.6640625" style="1" customWidth="1"/>
    <col min="11530" max="11530" width="11.6640625" style="1" customWidth="1"/>
    <col min="11531" max="11531" width="24.44140625" style="1" customWidth="1"/>
    <col min="11532" max="11532" width="25.44140625" style="1" customWidth="1"/>
    <col min="11533" max="11776" width="9.33203125" style="1"/>
    <col min="11777" max="11777" width="40.44140625" style="1" customWidth="1"/>
    <col min="11778" max="11778" width="57.33203125" style="1" customWidth="1"/>
    <col min="11779" max="11782" width="4.6640625" style="1" bestFit="1" customWidth="1"/>
    <col min="11783" max="11783" width="21.109375" style="1" customWidth="1"/>
    <col min="11784" max="11785" width="10.6640625" style="1" customWidth="1"/>
    <col min="11786" max="11786" width="11.6640625" style="1" customWidth="1"/>
    <col min="11787" max="11787" width="24.44140625" style="1" customWidth="1"/>
    <col min="11788" max="11788" width="25.44140625" style="1" customWidth="1"/>
    <col min="11789" max="12032" width="9.33203125" style="1"/>
    <col min="12033" max="12033" width="40.44140625" style="1" customWidth="1"/>
    <col min="12034" max="12034" width="57.33203125" style="1" customWidth="1"/>
    <col min="12035" max="12038" width="4.6640625" style="1" bestFit="1" customWidth="1"/>
    <col min="12039" max="12039" width="21.109375" style="1" customWidth="1"/>
    <col min="12040" max="12041" width="10.6640625" style="1" customWidth="1"/>
    <col min="12042" max="12042" width="11.6640625" style="1" customWidth="1"/>
    <col min="12043" max="12043" width="24.44140625" style="1" customWidth="1"/>
    <col min="12044" max="12044" width="25.44140625" style="1" customWidth="1"/>
    <col min="12045" max="12288" width="9.33203125" style="1"/>
    <col min="12289" max="12289" width="40.44140625" style="1" customWidth="1"/>
    <col min="12290" max="12290" width="57.33203125" style="1" customWidth="1"/>
    <col min="12291" max="12294" width="4.6640625" style="1" bestFit="1" customWidth="1"/>
    <col min="12295" max="12295" width="21.109375" style="1" customWidth="1"/>
    <col min="12296" max="12297" width="10.6640625" style="1" customWidth="1"/>
    <col min="12298" max="12298" width="11.6640625" style="1" customWidth="1"/>
    <col min="12299" max="12299" width="24.44140625" style="1" customWidth="1"/>
    <col min="12300" max="12300" width="25.44140625" style="1" customWidth="1"/>
    <col min="12301" max="12544" width="9.33203125" style="1"/>
    <col min="12545" max="12545" width="40.44140625" style="1" customWidth="1"/>
    <col min="12546" max="12546" width="57.33203125" style="1" customWidth="1"/>
    <col min="12547" max="12550" width="4.6640625" style="1" bestFit="1" customWidth="1"/>
    <col min="12551" max="12551" width="21.109375" style="1" customWidth="1"/>
    <col min="12552" max="12553" width="10.6640625" style="1" customWidth="1"/>
    <col min="12554" max="12554" width="11.6640625" style="1" customWidth="1"/>
    <col min="12555" max="12555" width="24.44140625" style="1" customWidth="1"/>
    <col min="12556" max="12556" width="25.44140625" style="1" customWidth="1"/>
    <col min="12557" max="12800" width="9.33203125" style="1"/>
    <col min="12801" max="12801" width="40.44140625" style="1" customWidth="1"/>
    <col min="12802" max="12802" width="57.33203125" style="1" customWidth="1"/>
    <col min="12803" max="12806" width="4.6640625" style="1" bestFit="1" customWidth="1"/>
    <col min="12807" max="12807" width="21.109375" style="1" customWidth="1"/>
    <col min="12808" max="12809" width="10.6640625" style="1" customWidth="1"/>
    <col min="12810" max="12810" width="11.6640625" style="1" customWidth="1"/>
    <col min="12811" max="12811" width="24.44140625" style="1" customWidth="1"/>
    <col min="12812" max="12812" width="25.44140625" style="1" customWidth="1"/>
    <col min="12813" max="13056" width="9.33203125" style="1"/>
    <col min="13057" max="13057" width="40.44140625" style="1" customWidth="1"/>
    <col min="13058" max="13058" width="57.33203125" style="1" customWidth="1"/>
    <col min="13059" max="13062" width="4.6640625" style="1" bestFit="1" customWidth="1"/>
    <col min="13063" max="13063" width="21.109375" style="1" customWidth="1"/>
    <col min="13064" max="13065" width="10.6640625" style="1" customWidth="1"/>
    <col min="13066" max="13066" width="11.6640625" style="1" customWidth="1"/>
    <col min="13067" max="13067" width="24.44140625" style="1" customWidth="1"/>
    <col min="13068" max="13068" width="25.44140625" style="1" customWidth="1"/>
    <col min="13069" max="13312" width="9.33203125" style="1"/>
    <col min="13313" max="13313" width="40.44140625" style="1" customWidth="1"/>
    <col min="13314" max="13314" width="57.33203125" style="1" customWidth="1"/>
    <col min="13315" max="13318" width="4.6640625" style="1" bestFit="1" customWidth="1"/>
    <col min="13319" max="13319" width="21.109375" style="1" customWidth="1"/>
    <col min="13320" max="13321" width="10.6640625" style="1" customWidth="1"/>
    <col min="13322" max="13322" width="11.6640625" style="1" customWidth="1"/>
    <col min="13323" max="13323" width="24.44140625" style="1" customWidth="1"/>
    <col min="13324" max="13324" width="25.44140625" style="1" customWidth="1"/>
    <col min="13325" max="13568" width="9.33203125" style="1"/>
    <col min="13569" max="13569" width="40.44140625" style="1" customWidth="1"/>
    <col min="13570" max="13570" width="57.33203125" style="1" customWidth="1"/>
    <col min="13571" max="13574" width="4.6640625" style="1" bestFit="1" customWidth="1"/>
    <col min="13575" max="13575" width="21.109375" style="1" customWidth="1"/>
    <col min="13576" max="13577" width="10.6640625" style="1" customWidth="1"/>
    <col min="13578" max="13578" width="11.6640625" style="1" customWidth="1"/>
    <col min="13579" max="13579" width="24.44140625" style="1" customWidth="1"/>
    <col min="13580" max="13580" width="25.44140625" style="1" customWidth="1"/>
    <col min="13581" max="13824" width="9.33203125" style="1"/>
    <col min="13825" max="13825" width="40.44140625" style="1" customWidth="1"/>
    <col min="13826" max="13826" width="57.33203125" style="1" customWidth="1"/>
    <col min="13827" max="13830" width="4.6640625" style="1" bestFit="1" customWidth="1"/>
    <col min="13831" max="13831" width="21.109375" style="1" customWidth="1"/>
    <col min="13832" max="13833" width="10.6640625" style="1" customWidth="1"/>
    <col min="13834" max="13834" width="11.6640625" style="1" customWidth="1"/>
    <col min="13835" max="13835" width="24.44140625" style="1" customWidth="1"/>
    <col min="13836" max="13836" width="25.44140625" style="1" customWidth="1"/>
    <col min="13837" max="14080" width="9.33203125" style="1"/>
    <col min="14081" max="14081" width="40.44140625" style="1" customWidth="1"/>
    <col min="14082" max="14082" width="57.33203125" style="1" customWidth="1"/>
    <col min="14083" max="14086" width="4.6640625" style="1" bestFit="1" customWidth="1"/>
    <col min="14087" max="14087" width="21.109375" style="1" customWidth="1"/>
    <col min="14088" max="14089" width="10.6640625" style="1" customWidth="1"/>
    <col min="14090" max="14090" width="11.6640625" style="1" customWidth="1"/>
    <col min="14091" max="14091" width="24.44140625" style="1" customWidth="1"/>
    <col min="14092" max="14092" width="25.44140625" style="1" customWidth="1"/>
    <col min="14093" max="14336" width="9.33203125" style="1"/>
    <col min="14337" max="14337" width="40.44140625" style="1" customWidth="1"/>
    <col min="14338" max="14338" width="57.33203125" style="1" customWidth="1"/>
    <col min="14339" max="14342" width="4.6640625" style="1" bestFit="1" customWidth="1"/>
    <col min="14343" max="14343" width="21.109375" style="1" customWidth="1"/>
    <col min="14344" max="14345" width="10.6640625" style="1" customWidth="1"/>
    <col min="14346" max="14346" width="11.6640625" style="1" customWidth="1"/>
    <col min="14347" max="14347" width="24.44140625" style="1" customWidth="1"/>
    <col min="14348" max="14348" width="25.44140625" style="1" customWidth="1"/>
    <col min="14349" max="14592" width="9.33203125" style="1"/>
    <col min="14593" max="14593" width="40.44140625" style="1" customWidth="1"/>
    <col min="14594" max="14594" width="57.33203125" style="1" customWidth="1"/>
    <col min="14595" max="14598" width="4.6640625" style="1" bestFit="1" customWidth="1"/>
    <col min="14599" max="14599" width="21.109375" style="1" customWidth="1"/>
    <col min="14600" max="14601" width="10.6640625" style="1" customWidth="1"/>
    <col min="14602" max="14602" width="11.6640625" style="1" customWidth="1"/>
    <col min="14603" max="14603" width="24.44140625" style="1" customWidth="1"/>
    <col min="14604" max="14604" width="25.44140625" style="1" customWidth="1"/>
    <col min="14605" max="14848" width="9.33203125" style="1"/>
    <col min="14849" max="14849" width="40.44140625" style="1" customWidth="1"/>
    <col min="14850" max="14850" width="57.33203125" style="1" customWidth="1"/>
    <col min="14851" max="14854" width="4.6640625" style="1" bestFit="1" customWidth="1"/>
    <col min="14855" max="14855" width="21.109375" style="1" customWidth="1"/>
    <col min="14856" max="14857" width="10.6640625" style="1" customWidth="1"/>
    <col min="14858" max="14858" width="11.6640625" style="1" customWidth="1"/>
    <col min="14859" max="14859" width="24.44140625" style="1" customWidth="1"/>
    <col min="14860" max="14860" width="25.44140625" style="1" customWidth="1"/>
    <col min="14861" max="15104" width="9.33203125" style="1"/>
    <col min="15105" max="15105" width="40.44140625" style="1" customWidth="1"/>
    <col min="15106" max="15106" width="57.33203125" style="1" customWidth="1"/>
    <col min="15107" max="15110" width="4.6640625" style="1" bestFit="1" customWidth="1"/>
    <col min="15111" max="15111" width="21.109375" style="1" customWidth="1"/>
    <col min="15112" max="15113" width="10.6640625" style="1" customWidth="1"/>
    <col min="15114" max="15114" width="11.6640625" style="1" customWidth="1"/>
    <col min="15115" max="15115" width="24.44140625" style="1" customWidth="1"/>
    <col min="15116" max="15116" width="25.44140625" style="1" customWidth="1"/>
    <col min="15117" max="15360" width="9.33203125" style="1"/>
    <col min="15361" max="15361" width="40.44140625" style="1" customWidth="1"/>
    <col min="15362" max="15362" width="57.33203125" style="1" customWidth="1"/>
    <col min="15363" max="15366" width="4.6640625" style="1" bestFit="1" customWidth="1"/>
    <col min="15367" max="15367" width="21.109375" style="1" customWidth="1"/>
    <col min="15368" max="15369" width="10.6640625" style="1" customWidth="1"/>
    <col min="15370" max="15370" width="11.6640625" style="1" customWidth="1"/>
    <col min="15371" max="15371" width="24.44140625" style="1" customWidth="1"/>
    <col min="15372" max="15372" width="25.44140625" style="1" customWidth="1"/>
    <col min="15373" max="15616" width="9.33203125" style="1"/>
    <col min="15617" max="15617" width="40.44140625" style="1" customWidth="1"/>
    <col min="15618" max="15618" width="57.33203125" style="1" customWidth="1"/>
    <col min="15619" max="15622" width="4.6640625" style="1" bestFit="1" customWidth="1"/>
    <col min="15623" max="15623" width="21.109375" style="1" customWidth="1"/>
    <col min="15624" max="15625" width="10.6640625" style="1" customWidth="1"/>
    <col min="15626" max="15626" width="11.6640625" style="1" customWidth="1"/>
    <col min="15627" max="15627" width="24.44140625" style="1" customWidth="1"/>
    <col min="15628" max="15628" width="25.44140625" style="1" customWidth="1"/>
    <col min="15629" max="15872" width="9.33203125" style="1"/>
    <col min="15873" max="15873" width="40.44140625" style="1" customWidth="1"/>
    <col min="15874" max="15874" width="57.33203125" style="1" customWidth="1"/>
    <col min="15875" max="15878" width="4.6640625" style="1" bestFit="1" customWidth="1"/>
    <col min="15879" max="15879" width="21.109375" style="1" customWidth="1"/>
    <col min="15880" max="15881" width="10.6640625" style="1" customWidth="1"/>
    <col min="15882" max="15882" width="11.6640625" style="1" customWidth="1"/>
    <col min="15883" max="15883" width="24.44140625" style="1" customWidth="1"/>
    <col min="15884" max="15884" width="25.44140625" style="1" customWidth="1"/>
    <col min="15885" max="16128" width="9.33203125" style="1"/>
    <col min="16129" max="16129" width="40.44140625" style="1" customWidth="1"/>
    <col min="16130" max="16130" width="57.33203125" style="1" customWidth="1"/>
    <col min="16131" max="16134" width="4.6640625" style="1" bestFit="1" customWidth="1"/>
    <col min="16135" max="16135" width="21.109375" style="1" customWidth="1"/>
    <col min="16136" max="16137" width="10.6640625" style="1" customWidth="1"/>
    <col min="16138" max="16138" width="11.6640625" style="1" customWidth="1"/>
    <col min="16139" max="16139" width="24.44140625" style="1" customWidth="1"/>
    <col min="16140" max="16140" width="25.44140625" style="1" customWidth="1"/>
    <col min="16141" max="16384" width="9.33203125" style="1"/>
  </cols>
  <sheetData>
    <row r="1" spans="1:24" x14ac:dyDescent="0.25">
      <c r="A1" s="286" t="s">
        <v>0</v>
      </c>
      <c r="B1" s="233" t="s">
        <v>1</v>
      </c>
      <c r="C1" s="406" t="s">
        <v>2</v>
      </c>
      <c r="D1" s="406"/>
      <c r="E1" s="406"/>
      <c r="F1" s="406"/>
      <c r="G1" s="406"/>
      <c r="H1" s="406"/>
      <c r="I1" s="406"/>
      <c r="J1" s="406"/>
      <c r="K1" s="406"/>
      <c r="L1" s="406"/>
      <c r="M1" s="406"/>
      <c r="N1" s="406"/>
      <c r="O1" s="1"/>
      <c r="P1" s="1"/>
      <c r="Q1" s="1"/>
      <c r="R1" s="1"/>
      <c r="S1" s="1"/>
      <c r="T1" s="1"/>
      <c r="U1" s="1"/>
      <c r="V1" s="1"/>
    </row>
    <row r="2" spans="1:24" ht="36" customHeight="1" x14ac:dyDescent="0.25">
      <c r="A2" s="286" t="s">
        <v>3</v>
      </c>
      <c r="B2" s="35" t="s">
        <v>4</v>
      </c>
      <c r="C2" s="406"/>
      <c r="D2" s="406"/>
      <c r="E2" s="406"/>
      <c r="F2" s="406"/>
      <c r="G2" s="406"/>
      <c r="H2" s="406"/>
      <c r="I2" s="406"/>
      <c r="J2" s="406"/>
      <c r="K2" s="406"/>
      <c r="L2" s="406"/>
      <c r="M2" s="406"/>
      <c r="N2" s="406"/>
      <c r="O2" s="1"/>
      <c r="P2" s="1"/>
      <c r="Q2" s="1"/>
      <c r="R2" s="1"/>
      <c r="S2" s="1"/>
      <c r="T2" s="1"/>
      <c r="U2" s="1"/>
      <c r="V2" s="1"/>
    </row>
    <row r="3" spans="1:24" ht="32" customHeight="1" x14ac:dyDescent="0.25">
      <c r="A3" s="286" t="s">
        <v>5</v>
      </c>
      <c r="B3" s="38" t="s">
        <v>6</v>
      </c>
      <c r="C3" s="407"/>
      <c r="D3" s="407"/>
      <c r="E3" s="407"/>
      <c r="F3" s="407"/>
      <c r="G3" s="407"/>
      <c r="H3" s="407"/>
      <c r="I3" s="407"/>
      <c r="J3" s="407"/>
      <c r="K3" s="407"/>
      <c r="L3" s="407"/>
      <c r="M3" s="407"/>
      <c r="N3" s="407"/>
      <c r="O3" s="1"/>
      <c r="P3" s="1"/>
      <c r="Q3" s="1"/>
      <c r="R3" s="1"/>
      <c r="S3" s="1"/>
      <c r="T3" s="1"/>
      <c r="U3" s="1"/>
      <c r="V3" s="1"/>
    </row>
    <row r="4" spans="1:24" ht="29" x14ac:dyDescent="0.25">
      <c r="A4" s="287" t="s">
        <v>7</v>
      </c>
      <c r="B4" s="1" t="s">
        <v>8</v>
      </c>
      <c r="C4" s="203"/>
      <c r="D4" s="203"/>
      <c r="E4" s="203"/>
      <c r="F4" s="203"/>
      <c r="G4" s="203"/>
      <c r="H4" s="203"/>
      <c r="I4" s="203"/>
      <c r="J4" s="203"/>
      <c r="K4" s="203"/>
      <c r="L4" s="203"/>
      <c r="M4" s="203"/>
      <c r="N4" s="203"/>
      <c r="O4" s="203"/>
      <c r="P4" s="203"/>
      <c r="Q4" s="203"/>
      <c r="R4" s="203"/>
      <c r="S4" s="203"/>
      <c r="T4" s="203"/>
      <c r="U4" s="203"/>
      <c r="V4" s="203"/>
    </row>
    <row r="5" spans="1:24" ht="18.5" x14ac:dyDescent="0.25">
      <c r="A5" s="286" t="s">
        <v>9</v>
      </c>
      <c r="B5" s="1" t="s">
        <v>10</v>
      </c>
      <c r="C5" s="203"/>
      <c r="D5" s="203"/>
      <c r="E5" s="203"/>
      <c r="F5" s="203"/>
      <c r="G5" s="203"/>
      <c r="H5" s="203"/>
      <c r="I5" s="203"/>
      <c r="J5" s="203"/>
      <c r="K5" s="203"/>
      <c r="L5" s="203"/>
      <c r="M5" s="203"/>
      <c r="N5" s="203"/>
      <c r="O5" s="203"/>
      <c r="P5" s="203"/>
      <c r="Q5" s="203"/>
      <c r="R5" s="203"/>
      <c r="S5" s="203"/>
      <c r="T5" s="203"/>
      <c r="U5" s="203"/>
      <c r="V5" s="203"/>
    </row>
    <row r="6" spans="1:24" ht="18.5" x14ac:dyDescent="0.25">
      <c r="A6" s="286" t="s">
        <v>11</v>
      </c>
      <c r="B6" s="1" t="s">
        <v>12</v>
      </c>
      <c r="C6" s="203"/>
      <c r="D6" s="203"/>
      <c r="E6" s="203"/>
      <c r="F6" s="203"/>
      <c r="G6" s="203"/>
      <c r="H6" s="203"/>
      <c r="I6" s="203"/>
      <c r="J6" s="203"/>
      <c r="K6" s="203"/>
      <c r="L6" s="203"/>
      <c r="M6" s="203"/>
      <c r="N6" s="203"/>
      <c r="O6" s="203"/>
      <c r="P6" s="203"/>
      <c r="Q6" s="203"/>
      <c r="R6" s="203"/>
      <c r="S6" s="203"/>
      <c r="T6" s="203"/>
      <c r="U6" s="203"/>
      <c r="V6" s="203"/>
    </row>
    <row r="7" spans="1:24" ht="18.5" x14ac:dyDescent="0.25">
      <c r="A7" s="286" t="s">
        <v>13</v>
      </c>
      <c r="B7" s="1" t="s">
        <v>14</v>
      </c>
      <c r="C7" s="203"/>
      <c r="D7" s="203"/>
      <c r="E7" s="203"/>
      <c r="F7" s="203"/>
      <c r="G7" s="203"/>
      <c r="H7" s="203"/>
      <c r="I7" s="203"/>
      <c r="J7" s="203"/>
      <c r="K7" s="203"/>
      <c r="L7" s="203"/>
      <c r="M7" s="203"/>
      <c r="N7" s="203"/>
      <c r="O7" s="203"/>
      <c r="P7" s="203"/>
      <c r="Q7" s="357"/>
      <c r="R7" s="203"/>
      <c r="S7" s="203"/>
      <c r="T7" s="203"/>
      <c r="U7" s="203"/>
      <c r="V7" s="203"/>
    </row>
    <row r="8" spans="1:24" x14ac:dyDescent="0.25">
      <c r="A8" s="288" t="s">
        <v>15</v>
      </c>
      <c r="B8" s="329">
        <v>45597</v>
      </c>
      <c r="C8" s="180"/>
      <c r="D8" s="180"/>
      <c r="E8" s="180"/>
      <c r="F8" s="180"/>
      <c r="G8" s="180"/>
      <c r="H8" s="180"/>
      <c r="I8" s="180"/>
      <c r="J8" s="180"/>
      <c r="K8" s="180"/>
      <c r="L8" s="180"/>
      <c r="N8" s="3"/>
      <c r="O8" s="3"/>
      <c r="P8" s="3"/>
      <c r="Q8" s="357"/>
      <c r="S8" s="3"/>
      <c r="T8" s="3"/>
      <c r="U8" s="3"/>
      <c r="V8" s="3"/>
    </row>
    <row r="9" spans="1:24" x14ac:dyDescent="0.25">
      <c r="A9" s="288" t="s">
        <v>16</v>
      </c>
      <c r="B9" s="329">
        <v>47422</v>
      </c>
      <c r="C9" s="180"/>
      <c r="D9" s="180"/>
      <c r="E9" s="180"/>
      <c r="F9" s="180"/>
      <c r="G9" s="180"/>
      <c r="H9" s="180"/>
      <c r="I9" s="180"/>
      <c r="J9" s="180"/>
      <c r="K9" s="180"/>
      <c r="L9" s="180"/>
      <c r="M9" s="332"/>
      <c r="O9" s="3"/>
      <c r="P9" s="3"/>
      <c r="Q9" s="3"/>
      <c r="R9" s="3"/>
      <c r="S9" s="3"/>
      <c r="T9" s="3"/>
      <c r="U9" s="3"/>
      <c r="V9" s="3"/>
    </row>
    <row r="10" spans="1:24" x14ac:dyDescent="0.25">
      <c r="A10" s="288" t="s">
        <v>17</v>
      </c>
      <c r="B10" s="330">
        <f>C128</f>
        <v>1624143.0000000007</v>
      </c>
      <c r="C10" s="180"/>
      <c r="D10" s="180"/>
      <c r="E10" s="180"/>
      <c r="F10" s="180"/>
      <c r="G10" s="180"/>
      <c r="H10" s="180"/>
      <c r="I10" s="180"/>
      <c r="J10" s="180"/>
      <c r="K10" s="180"/>
      <c r="L10" s="180"/>
      <c r="M10" s="332"/>
      <c r="O10" s="3"/>
      <c r="P10" s="3"/>
      <c r="Q10" s="3"/>
      <c r="R10" s="3"/>
      <c r="S10" s="3"/>
      <c r="T10" s="3"/>
      <c r="U10" s="3"/>
      <c r="V10" s="3"/>
    </row>
    <row r="11" spans="1:24" x14ac:dyDescent="0.25">
      <c r="A11" s="288" t="s">
        <v>18</v>
      </c>
      <c r="B11" s="330">
        <f>C128</f>
        <v>1624143.0000000007</v>
      </c>
      <c r="C11" s="180"/>
      <c r="D11" s="180"/>
      <c r="E11" s="180"/>
      <c r="F11" s="180"/>
      <c r="G11" s="180"/>
      <c r="H11" s="180"/>
      <c r="I11" s="180"/>
      <c r="J11" s="180"/>
      <c r="K11" s="180"/>
      <c r="L11" s="180"/>
      <c r="M11" s="332"/>
      <c r="N11" s="3"/>
      <c r="O11" s="3"/>
      <c r="P11" s="3"/>
      <c r="Q11" s="377">
        <f>SUM(Q42,Q61,Q74,Q87)</f>
        <v>180780.91666666666</v>
      </c>
      <c r="R11" s="3"/>
      <c r="S11" s="3"/>
      <c r="T11" s="3"/>
      <c r="U11" s="3"/>
      <c r="V11" s="3"/>
    </row>
    <row r="12" spans="1:24" ht="29" x14ac:dyDescent="0.25">
      <c r="A12" s="289" t="s">
        <v>19</v>
      </c>
      <c r="B12" s="331"/>
      <c r="D12" s="180"/>
      <c r="E12" s="180"/>
      <c r="F12" s="180"/>
      <c r="G12" s="180"/>
      <c r="H12" s="180"/>
      <c r="I12" s="180"/>
      <c r="J12" s="180"/>
      <c r="K12" s="180"/>
      <c r="L12" s="180"/>
      <c r="M12" s="332"/>
      <c r="N12" s="247"/>
      <c r="O12" s="3"/>
      <c r="P12" s="3"/>
      <c r="Q12" s="3"/>
      <c r="R12" s="3"/>
      <c r="S12" s="3"/>
      <c r="T12" s="3"/>
      <c r="U12" s="3"/>
      <c r="V12" s="3"/>
    </row>
    <row r="13" spans="1:24" x14ac:dyDescent="0.25">
      <c r="A13" s="288" t="s">
        <v>20</v>
      </c>
      <c r="B13" s="180" t="s">
        <v>21</v>
      </c>
      <c r="C13" s="180"/>
      <c r="D13" s="180"/>
      <c r="E13" s="180"/>
      <c r="F13" s="180"/>
      <c r="G13" s="180"/>
      <c r="H13" s="180"/>
      <c r="I13" s="180"/>
      <c r="J13" s="180"/>
      <c r="K13" s="180"/>
      <c r="L13" s="180"/>
      <c r="M13" s="332"/>
      <c r="N13" s="3"/>
      <c r="O13" s="3"/>
      <c r="P13" s="3"/>
      <c r="Q13" s="3"/>
      <c r="R13" s="3"/>
      <c r="S13" s="3"/>
      <c r="T13" s="3"/>
      <c r="U13" s="3"/>
      <c r="V13" s="3"/>
    </row>
    <row r="14" spans="1:24" x14ac:dyDescent="0.25">
      <c r="A14" s="288" t="s">
        <v>22</v>
      </c>
      <c r="B14" s="180" t="s">
        <v>23</v>
      </c>
      <c r="C14" s="180"/>
      <c r="D14" s="180"/>
      <c r="E14" s="180"/>
      <c r="F14" s="180"/>
      <c r="G14" s="180"/>
      <c r="H14" s="180"/>
      <c r="I14" s="180"/>
      <c r="J14" s="180"/>
      <c r="K14" s="180"/>
      <c r="L14" s="180"/>
      <c r="M14" s="332"/>
      <c r="N14" s="3"/>
      <c r="O14" s="3"/>
      <c r="P14" s="3"/>
      <c r="Q14" s="3"/>
      <c r="R14" s="3"/>
      <c r="S14" s="3"/>
      <c r="T14" s="3"/>
      <c r="U14" s="3"/>
      <c r="V14" s="3"/>
    </row>
    <row r="15" spans="1:24" ht="20" customHeight="1" thickBot="1" x14ac:dyDescent="0.3">
      <c r="A15" s="288" t="s">
        <v>24</v>
      </c>
      <c r="B15" s="180"/>
      <c r="C15" s="180"/>
      <c r="D15" s="180"/>
      <c r="E15" s="180"/>
      <c r="F15" s="180"/>
      <c r="G15" s="180"/>
      <c r="H15" s="180"/>
      <c r="I15" s="180"/>
      <c r="J15" s="180"/>
      <c r="K15" s="180"/>
      <c r="L15" s="180"/>
      <c r="M15" s="332"/>
      <c r="N15" s="3"/>
      <c r="O15" s="247">
        <f>4/6</f>
        <v>0.66666666666666663</v>
      </c>
      <c r="P15" s="247">
        <f>2/6</f>
        <v>0.33333333333333331</v>
      </c>
      <c r="Q15" s="247">
        <f t="shared" ref="Q15:V15" si="0">1/6</f>
        <v>0.16666666666666666</v>
      </c>
      <c r="R15" s="247">
        <f t="shared" si="0"/>
        <v>0.16666666666666666</v>
      </c>
      <c r="S15" s="247">
        <f t="shared" si="0"/>
        <v>0.16666666666666666</v>
      </c>
      <c r="T15" s="247">
        <f t="shared" si="0"/>
        <v>0.16666666666666666</v>
      </c>
      <c r="U15" s="247">
        <f t="shared" si="0"/>
        <v>0.16666666666666666</v>
      </c>
      <c r="V15" s="247">
        <f t="shared" si="0"/>
        <v>0.16666666666666666</v>
      </c>
    </row>
    <row r="16" spans="1:24" s="6" customFormat="1" ht="88" customHeight="1" x14ac:dyDescent="0.25">
      <c r="A16" s="408" t="s">
        <v>25</v>
      </c>
      <c r="B16" s="215" t="s">
        <v>26</v>
      </c>
      <c r="C16" s="214" t="s">
        <v>27</v>
      </c>
      <c r="D16" s="410" t="s">
        <v>28</v>
      </c>
      <c r="E16" s="410"/>
      <c r="F16" s="410"/>
      <c r="G16" s="411"/>
      <c r="H16" s="412" t="s">
        <v>29</v>
      </c>
      <c r="I16" s="4" t="s">
        <v>30</v>
      </c>
      <c r="J16" s="4"/>
      <c r="K16" s="414" t="s">
        <v>31</v>
      </c>
      <c r="L16" s="414"/>
      <c r="M16" s="414"/>
      <c r="N16" s="414"/>
      <c r="W16" s="549" t="s">
        <v>1029</v>
      </c>
      <c r="X16" s="549"/>
    </row>
    <row r="17" spans="1:24" s="6" customFormat="1" ht="58" x14ac:dyDescent="0.25">
      <c r="A17" s="409"/>
      <c r="B17" s="415" t="s">
        <v>32</v>
      </c>
      <c r="C17" s="416"/>
      <c r="D17" s="179" t="s">
        <v>33</v>
      </c>
      <c r="E17" s="7" t="s">
        <v>34</v>
      </c>
      <c r="F17" s="7" t="s">
        <v>35</v>
      </c>
      <c r="G17" s="8" t="s">
        <v>36</v>
      </c>
      <c r="H17" s="413"/>
      <c r="I17" s="9"/>
      <c r="J17" s="9" t="s">
        <v>37</v>
      </c>
      <c r="K17" s="5" t="s">
        <v>38</v>
      </c>
      <c r="L17" s="10" t="s">
        <v>39</v>
      </c>
      <c r="M17" s="10" t="s">
        <v>40</v>
      </c>
      <c r="N17" s="172" t="s">
        <v>41</v>
      </c>
      <c r="O17" s="246" t="s">
        <v>42</v>
      </c>
      <c r="P17" s="246" t="s">
        <v>43</v>
      </c>
      <c r="Q17" s="248" t="s">
        <v>44</v>
      </c>
      <c r="R17" s="248" t="s">
        <v>45</v>
      </c>
      <c r="S17" s="248" t="s">
        <v>46</v>
      </c>
      <c r="T17" s="248" t="s">
        <v>47</v>
      </c>
      <c r="U17" s="249" t="s">
        <v>48</v>
      </c>
      <c r="V17" s="249" t="s">
        <v>49</v>
      </c>
      <c r="W17" s="542" t="s">
        <v>1030</v>
      </c>
      <c r="X17" s="543" t="s">
        <v>49</v>
      </c>
    </row>
    <row r="18" spans="1:24" ht="79.5" customHeight="1" x14ac:dyDescent="0.25">
      <c r="A18" s="386" t="s">
        <v>1022</v>
      </c>
      <c r="B18" s="401" t="s">
        <v>51</v>
      </c>
      <c r="C18" s="402" t="s">
        <v>1016</v>
      </c>
      <c r="D18" s="176">
        <v>1</v>
      </c>
      <c r="E18" s="176">
        <v>1</v>
      </c>
      <c r="F18" s="176">
        <v>1</v>
      </c>
      <c r="G18" s="176">
        <v>1</v>
      </c>
      <c r="H18" s="339" t="s">
        <v>53</v>
      </c>
      <c r="I18" s="12"/>
      <c r="J18" s="344">
        <v>30000</v>
      </c>
      <c r="K18" s="175" t="s">
        <v>54</v>
      </c>
      <c r="L18" s="14">
        <v>71205</v>
      </c>
      <c r="M18" s="333" t="str">
        <f>VLOOKUP(L18,'UNDP Fund Codes'!A3:B386,2,0)</f>
        <v>International Consultants Expenses - Short-Term Technical Contractors</v>
      </c>
      <c r="N18" s="177">
        <v>15000</v>
      </c>
      <c r="O18" s="177">
        <f>N18*$O$15</f>
        <v>10000</v>
      </c>
      <c r="P18" s="177">
        <f>N18*$P$15</f>
        <v>5000</v>
      </c>
      <c r="Q18" s="177">
        <f>N18*$Q$15</f>
        <v>2500</v>
      </c>
      <c r="R18" s="177">
        <f>N18*$R$15</f>
        <v>2500</v>
      </c>
      <c r="S18" s="177">
        <f>N18*$S$15</f>
        <v>2500</v>
      </c>
      <c r="T18" s="177">
        <f>N18*$T$15</f>
        <v>2500</v>
      </c>
      <c r="U18" s="556">
        <f>N18*$U$15</f>
        <v>2500</v>
      </c>
      <c r="V18" s="557">
        <f>N18*$V$15</f>
        <v>2500</v>
      </c>
      <c r="W18" s="546"/>
      <c r="X18" s="553" t="s">
        <v>1031</v>
      </c>
    </row>
    <row r="19" spans="1:24" ht="79.5" customHeight="1" x14ac:dyDescent="0.25">
      <c r="A19" s="387"/>
      <c r="B19" s="388"/>
      <c r="C19" s="390"/>
      <c r="D19" s="176">
        <v>1</v>
      </c>
      <c r="E19" s="176">
        <v>1</v>
      </c>
      <c r="F19" s="176">
        <v>1</v>
      </c>
      <c r="G19" s="176">
        <v>1</v>
      </c>
      <c r="H19" s="339" t="s">
        <v>53</v>
      </c>
      <c r="I19" s="12"/>
      <c r="J19" s="344">
        <v>30000</v>
      </c>
      <c r="K19" s="175" t="s">
        <v>54</v>
      </c>
      <c r="L19" s="14">
        <v>71635</v>
      </c>
      <c r="M19" s="333" t="str">
        <f>VLOOKUP(L19,'UNDP Fund Codes'!A4:B387,2,0)</f>
        <v>Travel Cost - Other</v>
      </c>
      <c r="N19" s="177">
        <v>10000</v>
      </c>
      <c r="O19" s="177">
        <f>N19*$O$15</f>
        <v>6666.6666666666661</v>
      </c>
      <c r="P19" s="177">
        <f>N19*$P$15</f>
        <v>3333.333333333333</v>
      </c>
      <c r="Q19" s="177">
        <f>N19*$Q$15</f>
        <v>1666.6666666666665</v>
      </c>
      <c r="R19" s="177">
        <f>N19*$R$15</f>
        <v>1666.6666666666665</v>
      </c>
      <c r="S19" s="177">
        <f>N19*$S$15</f>
        <v>1666.6666666666665</v>
      </c>
      <c r="T19" s="177">
        <f>N19*$T$15</f>
        <v>1666.6666666666665</v>
      </c>
      <c r="U19" s="556">
        <f>N19*$U$15</f>
        <v>1666.6666666666665</v>
      </c>
      <c r="V19" s="557">
        <f>N19*$V$15</f>
        <v>1666.6666666666665</v>
      </c>
      <c r="W19" s="546"/>
      <c r="X19" s="554"/>
    </row>
    <row r="20" spans="1:24" ht="58" x14ac:dyDescent="0.25">
      <c r="A20" s="291" t="s">
        <v>55</v>
      </c>
      <c r="B20" s="388"/>
      <c r="C20" s="390"/>
      <c r="D20" s="176">
        <v>1</v>
      </c>
      <c r="E20" s="176">
        <v>1</v>
      </c>
      <c r="F20" s="176">
        <v>1</v>
      </c>
      <c r="G20" s="176">
        <v>1</v>
      </c>
      <c r="H20" s="339" t="s">
        <v>53</v>
      </c>
      <c r="I20" s="12"/>
      <c r="J20" s="344">
        <v>30000</v>
      </c>
      <c r="K20" s="175" t="s">
        <v>54</v>
      </c>
      <c r="L20" s="14">
        <v>75710</v>
      </c>
      <c r="M20" s="333" t="str">
        <f>VLOOKUP(L20,'UNDP Fund Codes'!A5:B388,2,0)</f>
        <v>Learning Costs - Participation of Counterparts</v>
      </c>
      <c r="N20" s="177">
        <v>12000</v>
      </c>
      <c r="O20" s="177">
        <f t="shared" ref="O20:O81" si="1">N20*$O$15</f>
        <v>8000</v>
      </c>
      <c r="P20" s="177">
        <f t="shared" ref="P20:P81" si="2">N20*$P$15</f>
        <v>4000</v>
      </c>
      <c r="Q20" s="177">
        <f t="shared" ref="Q20:Q81" si="3">N20*$Q$15</f>
        <v>2000</v>
      </c>
      <c r="R20" s="177">
        <f t="shared" ref="R20:R81" si="4">N20*$R$15</f>
        <v>2000</v>
      </c>
      <c r="S20" s="177">
        <f t="shared" ref="S20:S81" si="5">N20*$S$15</f>
        <v>2000</v>
      </c>
      <c r="T20" s="177">
        <f t="shared" ref="T20:T81" si="6">N20*$T$15</f>
        <v>2000</v>
      </c>
      <c r="U20" s="556">
        <f t="shared" ref="U20:U81" si="7">N20*$U$15</f>
        <v>2000</v>
      </c>
      <c r="V20" s="557">
        <f>N20*$V$15</f>
        <v>2000</v>
      </c>
      <c r="W20" s="546"/>
      <c r="X20" s="554"/>
    </row>
    <row r="21" spans="1:24" ht="36.65" customHeight="1" x14ac:dyDescent="0.25">
      <c r="A21" s="291" t="s">
        <v>56</v>
      </c>
      <c r="B21" s="388"/>
      <c r="C21" s="390"/>
      <c r="D21" s="176">
        <v>1</v>
      </c>
      <c r="E21" s="176">
        <v>1</v>
      </c>
      <c r="F21" s="176">
        <v>1</v>
      </c>
      <c r="G21" s="176">
        <v>1</v>
      </c>
      <c r="H21" s="339" t="s">
        <v>53</v>
      </c>
      <c r="I21" s="12"/>
      <c r="J21" s="344">
        <v>30000</v>
      </c>
      <c r="K21" s="175" t="s">
        <v>54</v>
      </c>
      <c r="L21" s="14">
        <v>74210</v>
      </c>
      <c r="M21" s="333" t="str">
        <f>VLOOKUP(L21,'UNDP Fund Codes'!A6:B389,2,0)</f>
        <v>Printing and Publications</v>
      </c>
      <c r="N21" s="177">
        <v>7000</v>
      </c>
      <c r="O21" s="177">
        <f t="shared" si="1"/>
        <v>4666.6666666666661</v>
      </c>
      <c r="P21" s="177">
        <f t="shared" si="2"/>
        <v>2333.333333333333</v>
      </c>
      <c r="Q21" s="177">
        <f t="shared" si="3"/>
        <v>1166.6666666666665</v>
      </c>
      <c r="R21" s="177">
        <f t="shared" si="4"/>
        <v>1166.6666666666665</v>
      </c>
      <c r="S21" s="177">
        <f t="shared" si="5"/>
        <v>1166.6666666666665</v>
      </c>
      <c r="T21" s="177">
        <f t="shared" si="6"/>
        <v>1166.6666666666665</v>
      </c>
      <c r="U21" s="556">
        <f t="shared" si="7"/>
        <v>1166.6666666666665</v>
      </c>
      <c r="V21" s="557">
        <f>N21*$V$15</f>
        <v>1166.6666666666665</v>
      </c>
      <c r="W21" s="546"/>
      <c r="X21" s="554"/>
    </row>
    <row r="22" spans="1:24" ht="43.5" x14ac:dyDescent="0.25">
      <c r="A22" s="291" t="s">
        <v>57</v>
      </c>
      <c r="B22" s="388"/>
      <c r="C22" s="390"/>
      <c r="D22" s="176">
        <v>1</v>
      </c>
      <c r="E22" s="176">
        <v>1</v>
      </c>
      <c r="F22" s="176">
        <v>1</v>
      </c>
      <c r="G22" s="176">
        <v>1</v>
      </c>
      <c r="H22" s="339" t="s">
        <v>53</v>
      </c>
      <c r="I22" s="12"/>
      <c r="J22" s="344">
        <v>30000</v>
      </c>
      <c r="K22" s="175" t="s">
        <v>54</v>
      </c>
      <c r="L22" s="14">
        <v>75710</v>
      </c>
      <c r="M22" s="333" t="str">
        <f>VLOOKUP(L22,'UNDP Fund Codes'!A7:B390,2,0)</f>
        <v>Learning Costs - Participation of Counterparts</v>
      </c>
      <c r="N22" s="177">
        <v>23708</v>
      </c>
      <c r="O22" s="177">
        <f t="shared" si="1"/>
        <v>15805.333333333332</v>
      </c>
      <c r="P22" s="177">
        <f t="shared" si="2"/>
        <v>7902.6666666666661</v>
      </c>
      <c r="Q22" s="177">
        <f t="shared" si="3"/>
        <v>3951.333333333333</v>
      </c>
      <c r="R22" s="177">
        <f t="shared" si="4"/>
        <v>3951.333333333333</v>
      </c>
      <c r="S22" s="177">
        <f t="shared" si="5"/>
        <v>3951.333333333333</v>
      </c>
      <c r="T22" s="177">
        <f t="shared" si="6"/>
        <v>3951.333333333333</v>
      </c>
      <c r="U22" s="556">
        <f t="shared" si="7"/>
        <v>3951.333333333333</v>
      </c>
      <c r="V22" s="557">
        <f>N22*$V$15</f>
        <v>3951.333333333333</v>
      </c>
      <c r="W22" s="546"/>
      <c r="X22" s="555"/>
    </row>
    <row r="23" spans="1:24" x14ac:dyDescent="0.25">
      <c r="A23" s="292"/>
      <c r="B23" s="388"/>
      <c r="C23" s="390"/>
      <c r="D23" s="176">
        <v>1</v>
      </c>
      <c r="E23" s="176">
        <v>1</v>
      </c>
      <c r="F23" s="176">
        <v>1</v>
      </c>
      <c r="G23" s="176">
        <v>1</v>
      </c>
      <c r="H23" s="339" t="s">
        <v>58</v>
      </c>
      <c r="I23" s="12" t="s">
        <v>59</v>
      </c>
      <c r="J23" s="344">
        <v>30000</v>
      </c>
      <c r="K23" s="175" t="s">
        <v>54</v>
      </c>
      <c r="L23" s="14">
        <v>71635</v>
      </c>
      <c r="M23" s="333" t="str">
        <f>VLOOKUP(L23,'UNDP Fund Codes'!A8:B391,2,0)</f>
        <v>Travel Cost - Other</v>
      </c>
      <c r="N23" s="376">
        <v>12000</v>
      </c>
      <c r="O23" s="177">
        <f t="shared" si="1"/>
        <v>8000</v>
      </c>
      <c r="P23" s="177">
        <f t="shared" si="2"/>
        <v>4000</v>
      </c>
      <c r="Q23" s="177">
        <f t="shared" si="3"/>
        <v>2000</v>
      </c>
      <c r="R23" s="177">
        <f t="shared" si="4"/>
        <v>2000</v>
      </c>
      <c r="S23" s="177">
        <f t="shared" si="5"/>
        <v>2000</v>
      </c>
      <c r="T23" s="177">
        <f t="shared" si="6"/>
        <v>2000</v>
      </c>
      <c r="U23" s="556">
        <f t="shared" si="7"/>
        <v>2000</v>
      </c>
      <c r="V23" s="557">
        <f>N23*$V$15</f>
        <v>2000</v>
      </c>
      <c r="W23" s="546"/>
      <c r="X23" s="238"/>
    </row>
    <row r="24" spans="1:24" ht="43.5" x14ac:dyDescent="0.25">
      <c r="A24" s="292"/>
      <c r="B24" s="388"/>
      <c r="C24" s="390"/>
      <c r="D24" s="176">
        <v>1</v>
      </c>
      <c r="E24" s="176">
        <v>1</v>
      </c>
      <c r="F24" s="176">
        <v>1</v>
      </c>
      <c r="G24" s="176">
        <v>1</v>
      </c>
      <c r="H24" s="339" t="s">
        <v>53</v>
      </c>
      <c r="I24" s="12"/>
      <c r="J24" s="344">
        <v>30000</v>
      </c>
      <c r="K24" s="175" t="s">
        <v>54</v>
      </c>
      <c r="L24" s="14">
        <v>71205</v>
      </c>
      <c r="M24" s="333" t="str">
        <f>VLOOKUP(L24,'UNDP Fund Codes'!A9:B392,2,0)</f>
        <v>International Consultants Expenses - Short-Term Technical Contractors</v>
      </c>
      <c r="N24" s="177">
        <v>7000</v>
      </c>
      <c r="O24" s="177">
        <f t="shared" si="1"/>
        <v>4666.6666666666661</v>
      </c>
      <c r="P24" s="177">
        <f t="shared" si="2"/>
        <v>2333.333333333333</v>
      </c>
      <c r="Q24" s="177">
        <f t="shared" si="3"/>
        <v>1166.6666666666665</v>
      </c>
      <c r="R24" s="177">
        <f t="shared" si="4"/>
        <v>1166.6666666666665</v>
      </c>
      <c r="S24" s="177">
        <f t="shared" si="5"/>
        <v>1166.6666666666665</v>
      </c>
      <c r="T24" s="177">
        <f t="shared" si="6"/>
        <v>1166.6666666666665</v>
      </c>
      <c r="U24" s="556">
        <f t="shared" si="7"/>
        <v>1166.6666666666665</v>
      </c>
      <c r="V24" s="557">
        <f>N24*$V$15</f>
        <v>1166.6666666666665</v>
      </c>
      <c r="W24" s="546"/>
      <c r="X24" s="238"/>
    </row>
    <row r="25" spans="1:24" x14ac:dyDescent="0.25">
      <c r="A25" s="292"/>
      <c r="B25" s="399"/>
      <c r="C25" s="397"/>
      <c r="D25" s="176">
        <v>1</v>
      </c>
      <c r="E25" s="176">
        <v>1</v>
      </c>
      <c r="F25" s="176">
        <v>1</v>
      </c>
      <c r="G25" s="176">
        <v>1</v>
      </c>
      <c r="H25" s="339" t="s">
        <v>53</v>
      </c>
      <c r="I25" s="12"/>
      <c r="J25" s="344">
        <v>30000</v>
      </c>
      <c r="K25" s="175" t="s">
        <v>54</v>
      </c>
      <c r="L25" s="14">
        <v>71635</v>
      </c>
      <c r="M25" s="333" t="str">
        <f>VLOOKUP(L25,'UNDP Fund Codes'!A10:B393,2,0)</f>
        <v>Travel Cost - Other</v>
      </c>
      <c r="N25" s="177">
        <v>8000</v>
      </c>
      <c r="O25" s="177">
        <f t="shared" si="1"/>
        <v>5333.333333333333</v>
      </c>
      <c r="P25" s="177">
        <f t="shared" si="2"/>
        <v>2666.6666666666665</v>
      </c>
      <c r="Q25" s="177">
        <f t="shared" si="3"/>
        <v>1333.3333333333333</v>
      </c>
      <c r="R25" s="177">
        <f t="shared" si="4"/>
        <v>1333.3333333333333</v>
      </c>
      <c r="S25" s="177">
        <f t="shared" si="5"/>
        <v>1333.3333333333333</v>
      </c>
      <c r="T25" s="177">
        <f t="shared" si="6"/>
        <v>1333.3333333333333</v>
      </c>
      <c r="U25" s="556">
        <f t="shared" si="7"/>
        <v>1333.3333333333333</v>
      </c>
      <c r="V25" s="557">
        <f>N25*$V$15</f>
        <v>1333.3333333333333</v>
      </c>
      <c r="W25" s="546"/>
      <c r="X25" s="238"/>
    </row>
    <row r="26" spans="1:24" s="6" customFormat="1" ht="123" customHeight="1" x14ac:dyDescent="0.25">
      <c r="A26" s="353" t="s">
        <v>60</v>
      </c>
      <c r="B26" s="398" t="s">
        <v>61</v>
      </c>
      <c r="C26" s="403" t="s">
        <v>1028</v>
      </c>
      <c r="D26" s="354">
        <v>1</v>
      </c>
      <c r="E26" s="354">
        <v>1</v>
      </c>
      <c r="F26" s="354">
        <v>1</v>
      </c>
      <c r="G26" s="354">
        <v>1</v>
      </c>
      <c r="H26" s="355" t="s">
        <v>53</v>
      </c>
      <c r="I26" s="356"/>
      <c r="J26" s="345">
        <v>30000</v>
      </c>
      <c r="K26" s="254" t="s">
        <v>54</v>
      </c>
      <c r="L26" s="236">
        <v>71635</v>
      </c>
      <c r="M26" s="252" t="str">
        <f>VLOOKUP(L26,'UNDP Fund Codes'!A11:B394,2,0)</f>
        <v>Travel Cost - Other</v>
      </c>
      <c r="N26" s="273">
        <v>10000</v>
      </c>
      <c r="O26" s="273">
        <f t="shared" si="1"/>
        <v>6666.6666666666661</v>
      </c>
      <c r="P26" s="273">
        <f t="shared" si="2"/>
        <v>3333.333333333333</v>
      </c>
      <c r="Q26" s="273">
        <f t="shared" si="3"/>
        <v>1666.6666666666665</v>
      </c>
      <c r="R26" s="273">
        <f t="shared" si="4"/>
        <v>1666.6666666666665</v>
      </c>
      <c r="S26" s="273">
        <f t="shared" si="5"/>
        <v>1666.6666666666665</v>
      </c>
      <c r="T26" s="273">
        <f t="shared" si="6"/>
        <v>1666.6666666666665</v>
      </c>
      <c r="U26" s="558">
        <f t="shared" si="7"/>
        <v>1666.6666666666665</v>
      </c>
      <c r="V26" s="559">
        <f>N26*$V$15</f>
        <v>1666.6666666666665</v>
      </c>
      <c r="W26" s="540"/>
      <c r="X26" s="541"/>
    </row>
    <row r="27" spans="1:24" x14ac:dyDescent="0.35">
      <c r="A27" s="291" t="s">
        <v>62</v>
      </c>
      <c r="B27" s="388"/>
      <c r="C27" s="404"/>
      <c r="D27" s="176">
        <v>1</v>
      </c>
      <c r="E27" s="176">
        <v>1</v>
      </c>
      <c r="F27" s="176">
        <v>1</v>
      </c>
      <c r="G27" s="176">
        <v>1</v>
      </c>
      <c r="H27" s="339" t="s">
        <v>58</v>
      </c>
      <c r="I27" s="12" t="s">
        <v>59</v>
      </c>
      <c r="J27" s="344">
        <v>30000</v>
      </c>
      <c r="K27" s="175" t="s">
        <v>54</v>
      </c>
      <c r="L27" s="17">
        <v>71635</v>
      </c>
      <c r="M27" s="333" t="str">
        <f>VLOOKUP(L27,'UNDP Fund Codes'!A12:B395,2,0)</f>
        <v>Travel Cost - Other</v>
      </c>
      <c r="N27" s="376">
        <v>14500</v>
      </c>
      <c r="O27" s="177">
        <f t="shared" si="1"/>
        <v>9666.6666666666661</v>
      </c>
      <c r="P27" s="177">
        <f t="shared" si="2"/>
        <v>4833.333333333333</v>
      </c>
      <c r="Q27" s="177">
        <f t="shared" si="3"/>
        <v>2416.6666666666665</v>
      </c>
      <c r="R27" s="177">
        <f t="shared" si="4"/>
        <v>2416.6666666666665</v>
      </c>
      <c r="S27" s="177">
        <f t="shared" si="5"/>
        <v>2416.6666666666665</v>
      </c>
      <c r="T27" s="177">
        <f t="shared" si="6"/>
        <v>2416.6666666666665</v>
      </c>
      <c r="U27" s="556">
        <f t="shared" si="7"/>
        <v>2416.6666666666665</v>
      </c>
      <c r="V27" s="557">
        <f>N27*$V$15</f>
        <v>2416.6666666666665</v>
      </c>
      <c r="W27" s="546"/>
      <c r="X27" s="238"/>
    </row>
    <row r="28" spans="1:24" x14ac:dyDescent="0.35">
      <c r="A28" s="291" t="s">
        <v>63</v>
      </c>
      <c r="B28" s="388"/>
      <c r="C28" s="404"/>
      <c r="D28" s="176">
        <v>1</v>
      </c>
      <c r="E28" s="176">
        <v>1</v>
      </c>
      <c r="F28" s="176">
        <v>1</v>
      </c>
      <c r="G28" s="176">
        <v>1</v>
      </c>
      <c r="H28" s="339" t="s">
        <v>53</v>
      </c>
      <c r="I28" s="12"/>
      <c r="J28" s="344">
        <v>30000</v>
      </c>
      <c r="K28" s="175" t="s">
        <v>54</v>
      </c>
      <c r="L28" s="17">
        <v>71635</v>
      </c>
      <c r="M28" s="333" t="str">
        <f>VLOOKUP(L28,'UNDP Fund Codes'!A13:B396,2,0)</f>
        <v>Travel Cost - Other</v>
      </c>
      <c r="N28" s="177">
        <v>8000</v>
      </c>
      <c r="O28" s="177">
        <f t="shared" si="1"/>
        <v>5333.333333333333</v>
      </c>
      <c r="P28" s="177">
        <f t="shared" si="2"/>
        <v>2666.6666666666665</v>
      </c>
      <c r="Q28" s="177">
        <f t="shared" si="3"/>
        <v>1333.3333333333333</v>
      </c>
      <c r="R28" s="177">
        <f t="shared" si="4"/>
        <v>1333.3333333333333</v>
      </c>
      <c r="S28" s="177">
        <f t="shared" si="5"/>
        <v>1333.3333333333333</v>
      </c>
      <c r="T28" s="177">
        <f t="shared" si="6"/>
        <v>1333.3333333333333</v>
      </c>
      <c r="U28" s="556">
        <f t="shared" si="7"/>
        <v>1333.3333333333333</v>
      </c>
      <c r="V28" s="557">
        <f>N28*$V$15</f>
        <v>1333.3333333333333</v>
      </c>
      <c r="W28" s="546"/>
      <c r="X28" s="238"/>
    </row>
    <row r="29" spans="1:24" ht="43.5" x14ac:dyDescent="0.35">
      <c r="A29" s="291"/>
      <c r="B29" s="388"/>
      <c r="C29" s="404"/>
      <c r="D29" s="176">
        <v>1</v>
      </c>
      <c r="E29" s="176">
        <v>1</v>
      </c>
      <c r="F29" s="176">
        <v>1</v>
      </c>
      <c r="G29" s="176">
        <v>1</v>
      </c>
      <c r="H29" s="339" t="s">
        <v>53</v>
      </c>
      <c r="I29" s="12"/>
      <c r="J29" s="344">
        <v>30000</v>
      </c>
      <c r="K29" s="175" t="s">
        <v>54</v>
      </c>
      <c r="L29" s="17">
        <v>71205</v>
      </c>
      <c r="M29" s="333" t="str">
        <f>VLOOKUP(L29,'UNDP Fund Codes'!A14:B397,2,0)</f>
        <v>International Consultants Expenses - Short-Term Technical Contractors</v>
      </c>
      <c r="N29" s="177">
        <v>7500</v>
      </c>
      <c r="O29" s="177">
        <f t="shared" si="1"/>
        <v>5000</v>
      </c>
      <c r="P29" s="177">
        <f t="shared" si="2"/>
        <v>2500</v>
      </c>
      <c r="Q29" s="177">
        <f t="shared" si="3"/>
        <v>1250</v>
      </c>
      <c r="R29" s="177">
        <f t="shared" si="4"/>
        <v>1250</v>
      </c>
      <c r="S29" s="177">
        <f t="shared" si="5"/>
        <v>1250</v>
      </c>
      <c r="T29" s="177">
        <f t="shared" si="6"/>
        <v>1250</v>
      </c>
      <c r="U29" s="556">
        <f t="shared" si="7"/>
        <v>1250</v>
      </c>
      <c r="V29" s="557">
        <f>N29*$V$15</f>
        <v>1250</v>
      </c>
      <c r="W29" s="546"/>
      <c r="X29" s="238"/>
    </row>
    <row r="30" spans="1:24" ht="58" x14ac:dyDescent="0.35">
      <c r="A30" s="291"/>
      <c r="B30" s="388"/>
      <c r="C30" s="404"/>
      <c r="D30" s="176">
        <v>1</v>
      </c>
      <c r="E30" s="176">
        <v>1</v>
      </c>
      <c r="F30" s="176">
        <v>1</v>
      </c>
      <c r="G30" s="176">
        <v>1</v>
      </c>
      <c r="H30" s="339" t="s">
        <v>53</v>
      </c>
      <c r="I30" s="12"/>
      <c r="J30" s="344">
        <v>30000</v>
      </c>
      <c r="K30" s="175" t="s">
        <v>54</v>
      </c>
      <c r="L30" s="17">
        <v>72410</v>
      </c>
      <c r="M30" s="333" t="str">
        <f>VLOOKUP(L30,'UNDP Fund Codes'!A15:B398,2,0)</f>
        <v>Information and Communications Technology (ICT) Equipment</v>
      </c>
      <c r="N30" s="177">
        <v>10000</v>
      </c>
      <c r="O30" s="177">
        <f t="shared" si="1"/>
        <v>6666.6666666666661</v>
      </c>
      <c r="P30" s="177">
        <f t="shared" si="2"/>
        <v>3333.333333333333</v>
      </c>
      <c r="Q30" s="177">
        <f t="shared" si="3"/>
        <v>1666.6666666666665</v>
      </c>
      <c r="R30" s="177">
        <f t="shared" si="4"/>
        <v>1666.6666666666665</v>
      </c>
      <c r="S30" s="177">
        <f t="shared" si="5"/>
        <v>1666.6666666666665</v>
      </c>
      <c r="T30" s="177">
        <f t="shared" si="6"/>
        <v>1666.6666666666665</v>
      </c>
      <c r="U30" s="556">
        <f t="shared" si="7"/>
        <v>1666.6666666666665</v>
      </c>
      <c r="V30" s="557">
        <f>N30*$V$15</f>
        <v>1666.6666666666665</v>
      </c>
      <c r="W30" s="546"/>
      <c r="X30" s="238"/>
    </row>
    <row r="31" spans="1:24" ht="30.5" customHeight="1" x14ac:dyDescent="0.25">
      <c r="A31" s="291"/>
      <c r="B31" s="388"/>
      <c r="C31" s="404"/>
      <c r="D31" s="176">
        <v>1</v>
      </c>
      <c r="E31" s="176">
        <v>1</v>
      </c>
      <c r="F31" s="176">
        <v>1</v>
      </c>
      <c r="G31" s="176">
        <v>1</v>
      </c>
      <c r="H31" s="339" t="s">
        <v>53</v>
      </c>
      <c r="I31" s="12"/>
      <c r="J31" s="344">
        <v>30000</v>
      </c>
      <c r="K31" s="175" t="s">
        <v>54</v>
      </c>
      <c r="L31" s="14">
        <v>74210</v>
      </c>
      <c r="M31" s="333" t="str">
        <f>VLOOKUP(L31,'UNDP Fund Codes'!A16:B399,2,0)</f>
        <v>Printing and Publications</v>
      </c>
      <c r="N31" s="177">
        <v>0</v>
      </c>
      <c r="O31" s="177">
        <f t="shared" si="1"/>
        <v>0</v>
      </c>
      <c r="P31" s="177">
        <f t="shared" si="2"/>
        <v>0</v>
      </c>
      <c r="Q31" s="177">
        <f t="shared" si="3"/>
        <v>0</v>
      </c>
      <c r="R31" s="177">
        <f t="shared" si="4"/>
        <v>0</v>
      </c>
      <c r="S31" s="177">
        <f t="shared" si="5"/>
        <v>0</v>
      </c>
      <c r="T31" s="177">
        <f t="shared" si="6"/>
        <v>0</v>
      </c>
      <c r="U31" s="556">
        <f t="shared" si="7"/>
        <v>0</v>
      </c>
      <c r="V31" s="557">
        <f>N31*$V$15</f>
        <v>0</v>
      </c>
      <c r="W31" s="546"/>
      <c r="X31" s="238"/>
    </row>
    <row r="32" spans="1:24" x14ac:dyDescent="0.35">
      <c r="A32" s="291"/>
      <c r="B32" s="388"/>
      <c r="C32" s="404"/>
      <c r="D32" s="176">
        <v>1</v>
      </c>
      <c r="E32" s="176">
        <v>1</v>
      </c>
      <c r="F32" s="176">
        <v>1</v>
      </c>
      <c r="G32" s="176">
        <v>1</v>
      </c>
      <c r="H32" s="339" t="s">
        <v>53</v>
      </c>
      <c r="I32" s="12"/>
      <c r="J32" s="344">
        <v>30000</v>
      </c>
      <c r="K32" s="175" t="s">
        <v>54</v>
      </c>
      <c r="L32" s="17">
        <v>71635</v>
      </c>
      <c r="M32" s="333" t="str">
        <f>VLOOKUP(L32,'UNDP Fund Codes'!A17:B400,2,0)</f>
        <v>Travel Cost - Other</v>
      </c>
      <c r="N32" s="177">
        <v>10000</v>
      </c>
      <c r="O32" s="177">
        <f t="shared" si="1"/>
        <v>6666.6666666666661</v>
      </c>
      <c r="P32" s="177">
        <f t="shared" si="2"/>
        <v>3333.333333333333</v>
      </c>
      <c r="Q32" s="177">
        <f t="shared" si="3"/>
        <v>1666.6666666666665</v>
      </c>
      <c r="R32" s="177">
        <f t="shared" si="4"/>
        <v>1666.6666666666665</v>
      </c>
      <c r="S32" s="177">
        <f t="shared" si="5"/>
        <v>1666.6666666666665</v>
      </c>
      <c r="T32" s="177">
        <f t="shared" si="6"/>
        <v>1666.6666666666665</v>
      </c>
      <c r="U32" s="556">
        <f t="shared" si="7"/>
        <v>1666.6666666666665</v>
      </c>
      <c r="V32" s="557">
        <f>N32*$V$15</f>
        <v>1666.6666666666665</v>
      </c>
      <c r="W32" s="546"/>
      <c r="X32" s="238"/>
    </row>
    <row r="33" spans="1:24" x14ac:dyDescent="0.35">
      <c r="A33" s="291"/>
      <c r="B33" s="399"/>
      <c r="C33" s="405"/>
      <c r="D33" s="176">
        <v>1</v>
      </c>
      <c r="E33" s="176">
        <v>1</v>
      </c>
      <c r="F33" s="176">
        <v>1</v>
      </c>
      <c r="G33" s="176">
        <v>1</v>
      </c>
      <c r="H33" s="339" t="s">
        <v>53</v>
      </c>
      <c r="I33" s="12"/>
      <c r="J33" s="344">
        <v>30000</v>
      </c>
      <c r="K33" s="175" t="s">
        <v>54</v>
      </c>
      <c r="L33" s="17">
        <v>71635</v>
      </c>
      <c r="M33" s="333" t="str">
        <f>VLOOKUP(L33,'UNDP Fund Codes'!A18:B401,2,0)</f>
        <v>Travel Cost - Other</v>
      </c>
      <c r="N33" s="177">
        <v>15000</v>
      </c>
      <c r="O33" s="177">
        <f t="shared" si="1"/>
        <v>10000</v>
      </c>
      <c r="P33" s="177">
        <f t="shared" si="2"/>
        <v>5000</v>
      </c>
      <c r="Q33" s="177">
        <f t="shared" si="3"/>
        <v>2500</v>
      </c>
      <c r="R33" s="177">
        <f t="shared" si="4"/>
        <v>2500</v>
      </c>
      <c r="S33" s="177">
        <f t="shared" si="5"/>
        <v>2500</v>
      </c>
      <c r="T33" s="177">
        <f t="shared" si="6"/>
        <v>2500</v>
      </c>
      <c r="U33" s="556">
        <f t="shared" si="7"/>
        <v>2500</v>
      </c>
      <c r="V33" s="557">
        <f>N33*$V$15</f>
        <v>2500</v>
      </c>
      <c r="W33" s="546"/>
      <c r="X33" s="238"/>
    </row>
    <row r="34" spans="1:24" ht="31" customHeight="1" x14ac:dyDescent="0.25">
      <c r="A34" s="291" t="s">
        <v>60</v>
      </c>
      <c r="B34" s="398" t="s">
        <v>64</v>
      </c>
      <c r="C34" s="400" t="s">
        <v>65</v>
      </c>
      <c r="D34" s="176">
        <v>1</v>
      </c>
      <c r="E34" s="176">
        <v>1</v>
      </c>
      <c r="F34" s="176">
        <v>1</v>
      </c>
      <c r="G34" s="176">
        <v>1</v>
      </c>
      <c r="H34" s="339" t="s">
        <v>53</v>
      </c>
      <c r="I34" s="12"/>
      <c r="J34" s="345">
        <v>30000</v>
      </c>
      <c r="K34" s="254" t="s">
        <v>54</v>
      </c>
      <c r="L34" s="236">
        <v>71205</v>
      </c>
      <c r="M34" s="333" t="str">
        <f>VLOOKUP(L34,'UNDP Fund Codes'!A19:B402,2,0)</f>
        <v>International Consultants Expenses - Short-Term Technical Contractors</v>
      </c>
      <c r="N34" s="177">
        <v>22875</v>
      </c>
      <c r="O34" s="177">
        <f t="shared" si="1"/>
        <v>15250</v>
      </c>
      <c r="P34" s="177">
        <f t="shared" si="2"/>
        <v>7625</v>
      </c>
      <c r="Q34" s="177">
        <f t="shared" si="3"/>
        <v>3812.5</v>
      </c>
      <c r="R34" s="177">
        <f t="shared" si="4"/>
        <v>3812.5</v>
      </c>
      <c r="S34" s="177">
        <f t="shared" si="5"/>
        <v>3812.5</v>
      </c>
      <c r="T34" s="177">
        <f t="shared" si="6"/>
        <v>3812.5</v>
      </c>
      <c r="U34" s="556">
        <f t="shared" si="7"/>
        <v>3812.5</v>
      </c>
      <c r="V34" s="557">
        <f>N34*$V$15</f>
        <v>3812.5</v>
      </c>
      <c r="W34" s="546"/>
      <c r="X34" s="238"/>
    </row>
    <row r="35" spans="1:24" x14ac:dyDescent="0.35">
      <c r="A35" s="291" t="s">
        <v>66</v>
      </c>
      <c r="B35" s="388"/>
      <c r="C35" s="390"/>
      <c r="D35" s="176">
        <v>1</v>
      </c>
      <c r="E35" s="176">
        <v>1</v>
      </c>
      <c r="F35" s="176">
        <v>1</v>
      </c>
      <c r="G35" s="176">
        <v>1</v>
      </c>
      <c r="H35" s="339" t="s">
        <v>53</v>
      </c>
      <c r="I35" s="12"/>
      <c r="J35" s="344">
        <v>30000</v>
      </c>
      <c r="K35" s="175" t="s">
        <v>54</v>
      </c>
      <c r="L35" s="17">
        <v>71635</v>
      </c>
      <c r="M35" s="333" t="str">
        <f>VLOOKUP(L35,'UNDP Fund Codes'!A20:B403,2,0)</f>
        <v>Travel Cost - Other</v>
      </c>
      <c r="N35" s="177">
        <v>20000</v>
      </c>
      <c r="O35" s="177">
        <f t="shared" si="1"/>
        <v>13333.333333333332</v>
      </c>
      <c r="P35" s="177">
        <f t="shared" si="2"/>
        <v>6666.6666666666661</v>
      </c>
      <c r="Q35" s="177">
        <f t="shared" si="3"/>
        <v>3333.333333333333</v>
      </c>
      <c r="R35" s="177">
        <f t="shared" si="4"/>
        <v>3333.333333333333</v>
      </c>
      <c r="S35" s="177">
        <f t="shared" si="5"/>
        <v>3333.333333333333</v>
      </c>
      <c r="T35" s="177">
        <f t="shared" si="6"/>
        <v>3333.333333333333</v>
      </c>
      <c r="U35" s="556">
        <f t="shared" si="7"/>
        <v>3333.333333333333</v>
      </c>
      <c r="V35" s="557">
        <f>N35*$V$15</f>
        <v>3333.333333333333</v>
      </c>
      <c r="W35" s="546"/>
      <c r="X35" s="238"/>
    </row>
    <row r="36" spans="1:24" x14ac:dyDescent="0.35">
      <c r="A36" s="291" t="s">
        <v>67</v>
      </c>
      <c r="B36" s="388"/>
      <c r="C36" s="390"/>
      <c r="D36" s="176">
        <v>1</v>
      </c>
      <c r="E36" s="176">
        <v>1</v>
      </c>
      <c r="F36" s="176">
        <v>1</v>
      </c>
      <c r="G36" s="176">
        <v>1</v>
      </c>
      <c r="H36" s="339" t="s">
        <v>53</v>
      </c>
      <c r="I36" s="12"/>
      <c r="J36" s="344">
        <v>30000</v>
      </c>
      <c r="K36" s="175" t="s">
        <v>54</v>
      </c>
      <c r="L36" s="17">
        <v>71635</v>
      </c>
      <c r="M36" s="333" t="str">
        <f>VLOOKUP(L36,'UNDP Fund Codes'!A21:B404,2,0)</f>
        <v>Travel Cost - Other</v>
      </c>
      <c r="N36" s="177">
        <v>15150</v>
      </c>
      <c r="O36" s="177">
        <f t="shared" si="1"/>
        <v>10100</v>
      </c>
      <c r="P36" s="177">
        <f t="shared" si="2"/>
        <v>5050</v>
      </c>
      <c r="Q36" s="177">
        <f t="shared" si="3"/>
        <v>2525</v>
      </c>
      <c r="R36" s="177">
        <f t="shared" si="4"/>
        <v>2525</v>
      </c>
      <c r="S36" s="177">
        <f t="shared" si="5"/>
        <v>2525</v>
      </c>
      <c r="T36" s="177">
        <f t="shared" si="6"/>
        <v>2525</v>
      </c>
      <c r="U36" s="556">
        <f t="shared" si="7"/>
        <v>2525</v>
      </c>
      <c r="V36" s="557">
        <f>N36*$V$15</f>
        <v>2525</v>
      </c>
      <c r="W36" s="546"/>
      <c r="X36" s="238"/>
    </row>
    <row r="37" spans="1:24" ht="43.5" x14ac:dyDescent="0.35">
      <c r="A37" s="291"/>
      <c r="B37" s="388"/>
      <c r="C37" s="390"/>
      <c r="D37" s="176">
        <v>1</v>
      </c>
      <c r="E37" s="176">
        <v>1</v>
      </c>
      <c r="F37" s="176">
        <v>1</v>
      </c>
      <c r="G37" s="176">
        <v>1</v>
      </c>
      <c r="H37" s="339" t="s">
        <v>53</v>
      </c>
      <c r="I37" s="12"/>
      <c r="J37" s="344">
        <v>30000</v>
      </c>
      <c r="K37" s="175" t="s">
        <v>54</v>
      </c>
      <c r="L37" s="17">
        <v>71205</v>
      </c>
      <c r="M37" s="333" t="str">
        <f>VLOOKUP(L37,'UNDP Fund Codes'!A22:B405,2,0)</f>
        <v>International Consultants Expenses - Short-Term Technical Contractors</v>
      </c>
      <c r="N37" s="177">
        <v>7500</v>
      </c>
      <c r="O37" s="177">
        <f t="shared" si="1"/>
        <v>5000</v>
      </c>
      <c r="P37" s="177">
        <f t="shared" si="2"/>
        <v>2500</v>
      </c>
      <c r="Q37" s="177">
        <f t="shared" si="3"/>
        <v>1250</v>
      </c>
      <c r="R37" s="177">
        <f t="shared" si="4"/>
        <v>1250</v>
      </c>
      <c r="S37" s="177">
        <f t="shared" si="5"/>
        <v>1250</v>
      </c>
      <c r="T37" s="177">
        <f t="shared" si="6"/>
        <v>1250</v>
      </c>
      <c r="U37" s="556">
        <f t="shared" si="7"/>
        <v>1250</v>
      </c>
      <c r="V37" s="557">
        <f>N37*$V$15</f>
        <v>1250</v>
      </c>
      <c r="W37" s="546"/>
      <c r="X37" s="238"/>
    </row>
    <row r="38" spans="1:24" ht="29" x14ac:dyDescent="0.35">
      <c r="A38" s="291"/>
      <c r="B38" s="399"/>
      <c r="C38" s="397"/>
      <c r="D38" s="176">
        <v>1</v>
      </c>
      <c r="E38" s="176">
        <v>1</v>
      </c>
      <c r="F38" s="176">
        <v>1</v>
      </c>
      <c r="G38" s="176">
        <v>1</v>
      </c>
      <c r="H38" s="339" t="s">
        <v>53</v>
      </c>
      <c r="I38" s="12"/>
      <c r="J38" s="344">
        <v>30000</v>
      </c>
      <c r="K38" s="175" t="s">
        <v>54</v>
      </c>
      <c r="L38" s="17">
        <v>75705</v>
      </c>
      <c r="M38" s="333" t="str">
        <f>VLOOKUP(L38,'UNDP Fund Codes'!A23:B406,2,0)</f>
        <v>Learning Costs - Course Fee (non staff)</v>
      </c>
      <c r="N38" s="177">
        <v>10000</v>
      </c>
      <c r="O38" s="177">
        <f t="shared" si="1"/>
        <v>6666.6666666666661</v>
      </c>
      <c r="P38" s="177">
        <f t="shared" si="2"/>
        <v>3333.333333333333</v>
      </c>
      <c r="Q38" s="177">
        <f t="shared" si="3"/>
        <v>1666.6666666666665</v>
      </c>
      <c r="R38" s="177">
        <f t="shared" si="4"/>
        <v>1666.6666666666665</v>
      </c>
      <c r="S38" s="177">
        <f t="shared" si="5"/>
        <v>1666.6666666666665</v>
      </c>
      <c r="T38" s="177">
        <f t="shared" si="6"/>
        <v>1666.6666666666665</v>
      </c>
      <c r="U38" s="556">
        <f t="shared" si="7"/>
        <v>1666.6666666666665</v>
      </c>
      <c r="V38" s="557">
        <f>N38*$V$15</f>
        <v>1666.6666666666665</v>
      </c>
      <c r="W38" s="546"/>
      <c r="X38" s="238"/>
    </row>
    <row r="39" spans="1:24" ht="31" customHeight="1" x14ac:dyDescent="0.25">
      <c r="A39" s="291"/>
      <c r="B39" s="398" t="s">
        <v>68</v>
      </c>
      <c r="C39" s="400" t="s">
        <v>69</v>
      </c>
      <c r="D39" s="11"/>
      <c r="E39" s="11"/>
      <c r="F39" s="176">
        <v>1</v>
      </c>
      <c r="G39" s="11"/>
      <c r="H39" s="339" t="s">
        <v>53</v>
      </c>
      <c r="I39" s="238"/>
      <c r="J39" s="344">
        <v>30000</v>
      </c>
      <c r="K39" s="175" t="s">
        <v>54</v>
      </c>
      <c r="L39" s="236">
        <v>71635</v>
      </c>
      <c r="M39" s="333" t="str">
        <f>VLOOKUP(L39,'UNDP Fund Codes'!A24:B407,2,0)</f>
        <v>Travel Cost - Other</v>
      </c>
      <c r="N39" s="273">
        <v>25000</v>
      </c>
      <c r="O39" s="177">
        <f t="shared" si="1"/>
        <v>16666.666666666664</v>
      </c>
      <c r="P39" s="177">
        <f t="shared" si="2"/>
        <v>8333.3333333333321</v>
      </c>
      <c r="Q39" s="177">
        <f t="shared" si="3"/>
        <v>4166.6666666666661</v>
      </c>
      <c r="R39" s="177">
        <f t="shared" si="4"/>
        <v>4166.6666666666661</v>
      </c>
      <c r="S39" s="177">
        <f t="shared" si="5"/>
        <v>4166.6666666666661</v>
      </c>
      <c r="T39" s="177">
        <f t="shared" si="6"/>
        <v>4166.6666666666661</v>
      </c>
      <c r="U39" s="556">
        <f t="shared" si="7"/>
        <v>4166.6666666666661</v>
      </c>
      <c r="V39" s="557">
        <f>N39*$V$15</f>
        <v>4166.6666666666661</v>
      </c>
      <c r="W39" s="546"/>
      <c r="X39" s="238"/>
    </row>
    <row r="40" spans="1:24" x14ac:dyDescent="0.35">
      <c r="A40" s="291"/>
      <c r="B40" s="388"/>
      <c r="C40" s="390"/>
      <c r="D40" s="11"/>
      <c r="E40" s="11"/>
      <c r="F40" s="176">
        <v>1</v>
      </c>
      <c r="G40" s="11"/>
      <c r="H40" s="339" t="s">
        <v>53</v>
      </c>
      <c r="I40" s="238"/>
      <c r="J40" s="344">
        <v>30000</v>
      </c>
      <c r="K40" s="175" t="s">
        <v>54</v>
      </c>
      <c r="L40" s="17">
        <v>71635</v>
      </c>
      <c r="M40" s="333" t="str">
        <f>VLOOKUP(L40,'UNDP Fund Codes'!A25:B408,2,0)</f>
        <v>Travel Cost - Other</v>
      </c>
      <c r="N40" s="177">
        <v>10000</v>
      </c>
      <c r="O40" s="177">
        <f t="shared" si="1"/>
        <v>6666.6666666666661</v>
      </c>
      <c r="P40" s="177">
        <f t="shared" si="2"/>
        <v>3333.333333333333</v>
      </c>
      <c r="Q40" s="177">
        <f t="shared" si="3"/>
        <v>1666.6666666666665</v>
      </c>
      <c r="R40" s="177">
        <f t="shared" si="4"/>
        <v>1666.6666666666665</v>
      </c>
      <c r="S40" s="177">
        <f t="shared" si="5"/>
        <v>1666.6666666666665</v>
      </c>
      <c r="T40" s="177">
        <f t="shared" si="6"/>
        <v>1666.6666666666665</v>
      </c>
      <c r="U40" s="556">
        <f t="shared" si="7"/>
        <v>1666.6666666666665</v>
      </c>
      <c r="V40" s="557">
        <f>N40*$V$15</f>
        <v>1666.6666666666665</v>
      </c>
      <c r="W40" s="546"/>
      <c r="X40" s="238"/>
    </row>
    <row r="41" spans="1:24" x14ac:dyDescent="0.35">
      <c r="A41" s="291"/>
      <c r="B41" s="399"/>
      <c r="C41" s="397"/>
      <c r="D41" s="11"/>
      <c r="E41" s="11"/>
      <c r="F41" s="176">
        <v>1</v>
      </c>
      <c r="G41" s="11"/>
      <c r="H41" s="339" t="s">
        <v>58</v>
      </c>
      <c r="I41" s="238" t="s">
        <v>59</v>
      </c>
      <c r="J41" s="344">
        <v>30000</v>
      </c>
      <c r="K41" s="175" t="s">
        <v>54</v>
      </c>
      <c r="L41" s="17">
        <v>71635</v>
      </c>
      <c r="M41" s="333" t="str">
        <f>VLOOKUP(L41,'UNDP Fund Codes'!A26:B409,2,0)</f>
        <v>Travel Cost - Other</v>
      </c>
      <c r="N41" s="376">
        <v>12000</v>
      </c>
      <c r="O41" s="177">
        <f t="shared" si="1"/>
        <v>8000</v>
      </c>
      <c r="P41" s="177">
        <f>N41*$P$15</f>
        <v>4000</v>
      </c>
      <c r="Q41" s="177">
        <f t="shared" si="3"/>
        <v>2000</v>
      </c>
      <c r="R41" s="177">
        <f t="shared" si="4"/>
        <v>2000</v>
      </c>
      <c r="S41" s="177">
        <f t="shared" si="5"/>
        <v>2000</v>
      </c>
      <c r="T41" s="177">
        <f t="shared" si="6"/>
        <v>2000</v>
      </c>
      <c r="U41" s="556">
        <f t="shared" si="7"/>
        <v>2000</v>
      </c>
      <c r="V41" s="557">
        <f>N41*$V$15</f>
        <v>2000</v>
      </c>
      <c r="W41" s="546"/>
      <c r="X41" s="238"/>
    </row>
    <row r="42" spans="1:24" ht="11.5" customHeight="1" x14ac:dyDescent="0.35">
      <c r="A42" s="291"/>
      <c r="B42" s="178"/>
      <c r="C42" s="173" t="s">
        <v>70</v>
      </c>
      <c r="D42" s="19"/>
      <c r="E42" s="19"/>
      <c r="F42" s="19"/>
      <c r="G42" s="19"/>
      <c r="H42" s="340"/>
      <c r="I42" s="19"/>
      <c r="J42" s="346"/>
      <c r="K42" s="19"/>
      <c r="L42" s="19"/>
      <c r="M42" s="19"/>
      <c r="N42" s="19">
        <f>SUM(N18:N41)</f>
        <v>292233</v>
      </c>
      <c r="O42" s="19">
        <f>SUM(O18:O41)</f>
        <v>194821.99999999997</v>
      </c>
      <c r="P42" s="19">
        <f t="shared" ref="P42:V42" si="8">SUM(P18:P41)</f>
        <v>97410.999999999985</v>
      </c>
      <c r="Q42" s="19">
        <f t="shared" si="8"/>
        <v>48705.499999999993</v>
      </c>
      <c r="R42" s="19">
        <f t="shared" si="8"/>
        <v>48705.499999999993</v>
      </c>
      <c r="S42" s="19">
        <f t="shared" si="8"/>
        <v>48705.499999999993</v>
      </c>
      <c r="T42" s="19">
        <f t="shared" si="8"/>
        <v>48705.499999999993</v>
      </c>
      <c r="U42" s="560">
        <f t="shared" si="8"/>
        <v>48705.499999999993</v>
      </c>
      <c r="V42" s="561">
        <f t="shared" si="8"/>
        <v>48705.499999999993</v>
      </c>
      <c r="W42" s="546"/>
      <c r="X42" s="238"/>
    </row>
    <row r="43" spans="1:24" s="6" customFormat="1" ht="182" customHeight="1" x14ac:dyDescent="0.25">
      <c r="A43" s="353" t="s">
        <v>1023</v>
      </c>
      <c r="B43" s="388" t="s">
        <v>72</v>
      </c>
      <c r="C43" s="391" t="s">
        <v>73</v>
      </c>
      <c r="D43" s="354">
        <v>1</v>
      </c>
      <c r="E43" s="354">
        <v>1</v>
      </c>
      <c r="F43" s="354">
        <v>1</v>
      </c>
      <c r="G43" s="354">
        <v>1</v>
      </c>
      <c r="H43" s="355" t="s">
        <v>53</v>
      </c>
      <c r="I43" s="356"/>
      <c r="J43" s="345">
        <v>30000</v>
      </c>
      <c r="K43" s="254" t="s">
        <v>54</v>
      </c>
      <c r="L43" s="236">
        <v>71205</v>
      </c>
      <c r="M43" s="252" t="str">
        <f>VLOOKUP(L43,'UNDP Fund Codes'!A28:B411,2,0)</f>
        <v>International Consultants Expenses - Short-Term Technical Contractors</v>
      </c>
      <c r="N43" s="273">
        <v>17000</v>
      </c>
      <c r="O43" s="273">
        <f t="shared" si="1"/>
        <v>11333.333333333332</v>
      </c>
      <c r="P43" s="273">
        <f>N43*$P$15</f>
        <v>5666.6666666666661</v>
      </c>
      <c r="Q43" s="273">
        <f>N43*$Q$15</f>
        <v>2833.333333333333</v>
      </c>
      <c r="R43" s="273">
        <f t="shared" si="4"/>
        <v>2833.333333333333</v>
      </c>
      <c r="S43" s="273">
        <f t="shared" si="5"/>
        <v>2833.333333333333</v>
      </c>
      <c r="T43" s="273">
        <f t="shared" si="6"/>
        <v>2833.333333333333</v>
      </c>
      <c r="U43" s="558">
        <f t="shared" si="7"/>
        <v>2833.333333333333</v>
      </c>
      <c r="V43" s="559">
        <f>N43*$V$15</f>
        <v>2833.333333333333</v>
      </c>
      <c r="W43" s="540"/>
      <c r="X43" s="541"/>
    </row>
    <row r="44" spans="1:24" s="6" customFormat="1" ht="101.5" x14ac:dyDescent="0.25">
      <c r="A44" s="353" t="s">
        <v>74</v>
      </c>
      <c r="B44" s="388"/>
      <c r="C44" s="392"/>
      <c r="D44" s="354">
        <v>1</v>
      </c>
      <c r="E44" s="354">
        <v>1</v>
      </c>
      <c r="F44" s="354">
        <v>1</v>
      </c>
      <c r="G44" s="354">
        <v>1</v>
      </c>
      <c r="H44" s="355" t="s">
        <v>53</v>
      </c>
      <c r="I44" s="356"/>
      <c r="J44" s="345">
        <v>30000</v>
      </c>
      <c r="K44" s="254" t="s">
        <v>54</v>
      </c>
      <c r="L44" s="236">
        <v>71635</v>
      </c>
      <c r="M44" s="252" t="str">
        <f>VLOOKUP(L44,'UNDP Fund Codes'!A29:B412,2,0)</f>
        <v>Travel Cost - Other</v>
      </c>
      <c r="N44" s="273">
        <v>10000</v>
      </c>
      <c r="O44" s="273">
        <f t="shared" si="1"/>
        <v>6666.6666666666661</v>
      </c>
      <c r="P44" s="273">
        <f t="shared" si="2"/>
        <v>3333.333333333333</v>
      </c>
      <c r="Q44" s="273">
        <f t="shared" si="3"/>
        <v>1666.6666666666665</v>
      </c>
      <c r="R44" s="273">
        <f t="shared" si="4"/>
        <v>1666.6666666666665</v>
      </c>
      <c r="S44" s="273">
        <f t="shared" si="5"/>
        <v>1666.6666666666665</v>
      </c>
      <c r="T44" s="273">
        <f t="shared" si="6"/>
        <v>1666.6666666666665</v>
      </c>
      <c r="U44" s="558">
        <f t="shared" si="7"/>
        <v>1666.6666666666665</v>
      </c>
      <c r="V44" s="559">
        <f>N44*$V$15</f>
        <v>1666.6666666666665</v>
      </c>
      <c r="W44" s="540"/>
      <c r="X44" s="541"/>
    </row>
    <row r="45" spans="1:24" ht="51.75" customHeight="1" x14ac:dyDescent="0.35">
      <c r="A45" s="291" t="s">
        <v>75</v>
      </c>
      <c r="B45" s="388"/>
      <c r="C45" s="392"/>
      <c r="D45" s="176">
        <v>1</v>
      </c>
      <c r="E45" s="176">
        <v>1</v>
      </c>
      <c r="F45" s="176">
        <v>1</v>
      </c>
      <c r="G45" s="176">
        <v>1</v>
      </c>
      <c r="H45" s="339" t="s">
        <v>53</v>
      </c>
      <c r="I45" s="12"/>
      <c r="J45" s="344">
        <v>30000</v>
      </c>
      <c r="K45" s="175" t="s">
        <v>54</v>
      </c>
      <c r="L45" s="17">
        <v>75705</v>
      </c>
      <c r="M45" s="333" t="str">
        <f>VLOOKUP(L45,'UNDP Fund Codes'!A30:B413,2,0)</f>
        <v>Learning Costs - Course Fee (non staff)</v>
      </c>
      <c r="N45" s="177">
        <v>10000</v>
      </c>
      <c r="O45" s="177">
        <f t="shared" si="1"/>
        <v>6666.6666666666661</v>
      </c>
      <c r="P45" s="177">
        <f t="shared" si="2"/>
        <v>3333.333333333333</v>
      </c>
      <c r="Q45" s="177">
        <f t="shared" si="3"/>
        <v>1666.6666666666665</v>
      </c>
      <c r="R45" s="177">
        <f t="shared" si="4"/>
        <v>1666.6666666666665</v>
      </c>
      <c r="S45" s="177">
        <f t="shared" si="5"/>
        <v>1666.6666666666665</v>
      </c>
      <c r="T45" s="177">
        <f t="shared" si="6"/>
        <v>1666.6666666666665</v>
      </c>
      <c r="U45" s="556">
        <f t="shared" si="7"/>
        <v>1666.6666666666665</v>
      </c>
      <c r="V45" s="557">
        <f>N45*$V$15</f>
        <v>1666.6666666666665</v>
      </c>
      <c r="W45" s="546"/>
    </row>
    <row r="46" spans="1:24" ht="31" customHeight="1" x14ac:dyDescent="0.25">
      <c r="A46" s="291"/>
      <c r="B46" s="388" t="s">
        <v>76</v>
      </c>
      <c r="C46" s="391" t="s">
        <v>77</v>
      </c>
      <c r="D46" s="176">
        <v>1</v>
      </c>
      <c r="E46" s="176">
        <v>1</v>
      </c>
      <c r="F46" s="176">
        <v>1</v>
      </c>
      <c r="G46" s="176">
        <v>1</v>
      </c>
      <c r="H46" s="339" t="s">
        <v>53</v>
      </c>
      <c r="I46" s="12"/>
      <c r="J46" s="345">
        <v>30000</v>
      </c>
      <c r="K46" s="254" t="s">
        <v>54</v>
      </c>
      <c r="L46" s="236">
        <v>75705</v>
      </c>
      <c r="M46" s="333" t="str">
        <f>VLOOKUP(L46,'UNDP Fund Codes'!A31:B414,2,0)</f>
        <v>Learning Costs - Course Fee (non staff)</v>
      </c>
      <c r="N46" s="177">
        <v>27592.5</v>
      </c>
      <c r="O46" s="177">
        <f t="shared" si="1"/>
        <v>18395</v>
      </c>
      <c r="P46" s="177">
        <f t="shared" si="2"/>
        <v>9197.5</v>
      </c>
      <c r="Q46" s="177">
        <f t="shared" si="3"/>
        <v>4598.75</v>
      </c>
      <c r="R46" s="177">
        <f t="shared" si="4"/>
        <v>4598.75</v>
      </c>
      <c r="S46" s="177">
        <f t="shared" si="5"/>
        <v>4598.75</v>
      </c>
      <c r="T46" s="177">
        <f t="shared" si="6"/>
        <v>4598.75</v>
      </c>
      <c r="U46" s="556">
        <f t="shared" si="7"/>
        <v>4598.75</v>
      </c>
      <c r="V46" s="557">
        <f>N46*$V$15</f>
        <v>4598.75</v>
      </c>
      <c r="W46" s="546"/>
      <c r="X46" s="550" t="s">
        <v>1032</v>
      </c>
    </row>
    <row r="47" spans="1:24" ht="31" customHeight="1" x14ac:dyDescent="0.25">
      <c r="A47" s="293"/>
      <c r="B47" s="388"/>
      <c r="C47" s="392"/>
      <c r="D47" s="176">
        <v>1</v>
      </c>
      <c r="E47" s="176">
        <v>1</v>
      </c>
      <c r="F47" s="176">
        <v>1</v>
      </c>
      <c r="G47" s="176">
        <v>1</v>
      </c>
      <c r="H47" s="339" t="s">
        <v>53</v>
      </c>
      <c r="I47" s="12"/>
      <c r="J47" s="345">
        <v>30000</v>
      </c>
      <c r="K47" s="254" t="s">
        <v>54</v>
      </c>
      <c r="L47" s="236">
        <v>71205</v>
      </c>
      <c r="M47" s="333" t="str">
        <f>VLOOKUP(L47,'UNDP Fund Codes'!A32:B415,2,0)</f>
        <v>International Consultants Expenses - Short-Term Technical Contractors</v>
      </c>
      <c r="N47" s="177">
        <v>10000</v>
      </c>
      <c r="O47" s="177">
        <v>10000</v>
      </c>
      <c r="P47" s="177"/>
      <c r="Q47" s="177"/>
      <c r="R47" s="177"/>
      <c r="S47" s="177"/>
      <c r="T47" s="177">
        <v>10000</v>
      </c>
      <c r="U47" s="556"/>
      <c r="V47" s="557"/>
      <c r="W47" s="546"/>
      <c r="X47" s="551"/>
    </row>
    <row r="48" spans="1:24" ht="29" x14ac:dyDescent="0.25">
      <c r="A48" s="293"/>
      <c r="B48" s="388"/>
      <c r="C48" s="392"/>
      <c r="D48" s="176">
        <v>1</v>
      </c>
      <c r="E48" s="176">
        <v>1</v>
      </c>
      <c r="F48" s="176">
        <v>1</v>
      </c>
      <c r="G48" s="176">
        <v>1</v>
      </c>
      <c r="H48" s="339" t="s">
        <v>53</v>
      </c>
      <c r="I48" s="12"/>
      <c r="J48" s="345">
        <v>30000</v>
      </c>
      <c r="K48" s="254" t="s">
        <v>54</v>
      </c>
      <c r="L48" s="236">
        <v>75705</v>
      </c>
      <c r="M48" s="333" t="str">
        <f>VLOOKUP(L48,'UNDP Fund Codes'!A33:B416,2,0)</f>
        <v>Learning Costs - Course Fee (non staff)</v>
      </c>
      <c r="N48" s="177">
        <v>11250</v>
      </c>
      <c r="O48" s="177">
        <f t="shared" si="1"/>
        <v>7500</v>
      </c>
      <c r="P48" s="177">
        <f t="shared" si="2"/>
        <v>3750</v>
      </c>
      <c r="Q48" s="177">
        <f t="shared" si="3"/>
        <v>1875</v>
      </c>
      <c r="R48" s="177">
        <f t="shared" si="4"/>
        <v>1875</v>
      </c>
      <c r="S48" s="177">
        <f t="shared" si="5"/>
        <v>1875</v>
      </c>
      <c r="T48" s="177">
        <f t="shared" si="6"/>
        <v>1875</v>
      </c>
      <c r="U48" s="556">
        <f t="shared" si="7"/>
        <v>1875</v>
      </c>
      <c r="V48" s="557">
        <f>N48*$V$15</f>
        <v>1875</v>
      </c>
      <c r="W48" s="546"/>
      <c r="X48" s="551"/>
    </row>
    <row r="49" spans="1:24" x14ac:dyDescent="0.25">
      <c r="A49" s="293"/>
      <c r="B49" s="388"/>
      <c r="C49" s="392"/>
      <c r="D49" s="176">
        <v>1</v>
      </c>
      <c r="E49" s="176">
        <v>1</v>
      </c>
      <c r="F49" s="176">
        <v>1</v>
      </c>
      <c r="G49" s="176">
        <v>1</v>
      </c>
      <c r="H49" s="339" t="s">
        <v>58</v>
      </c>
      <c r="I49" s="12"/>
      <c r="J49" s="344">
        <v>30000</v>
      </c>
      <c r="K49" s="175" t="s">
        <v>54</v>
      </c>
      <c r="L49" s="236">
        <v>71635</v>
      </c>
      <c r="M49" s="333" t="str">
        <f>VLOOKUP(L49,'UNDP Fund Codes'!A34:B417,2,0)</f>
        <v>Travel Cost - Other</v>
      </c>
      <c r="N49" s="376">
        <v>30000</v>
      </c>
      <c r="O49" s="177">
        <f t="shared" si="1"/>
        <v>20000</v>
      </c>
      <c r="P49" s="177">
        <f t="shared" si="2"/>
        <v>10000</v>
      </c>
      <c r="Q49" s="177">
        <f t="shared" si="3"/>
        <v>5000</v>
      </c>
      <c r="R49" s="177">
        <f t="shared" si="4"/>
        <v>5000</v>
      </c>
      <c r="S49" s="177">
        <f t="shared" si="5"/>
        <v>5000</v>
      </c>
      <c r="T49" s="177">
        <f t="shared" si="6"/>
        <v>5000</v>
      </c>
      <c r="U49" s="556">
        <f t="shared" si="7"/>
        <v>5000</v>
      </c>
      <c r="V49" s="557">
        <f>N49*$V$15</f>
        <v>5000</v>
      </c>
      <c r="W49" s="546"/>
      <c r="X49" s="551"/>
    </row>
    <row r="50" spans="1:24" x14ac:dyDescent="0.25">
      <c r="B50" s="388"/>
      <c r="C50" s="392"/>
      <c r="D50" s="176">
        <v>1</v>
      </c>
      <c r="E50" s="176">
        <v>1</v>
      </c>
      <c r="F50" s="176">
        <v>1</v>
      </c>
      <c r="G50" s="176">
        <v>1</v>
      </c>
      <c r="H50" s="339" t="s">
        <v>53</v>
      </c>
      <c r="I50" s="12"/>
      <c r="J50" s="344">
        <v>30000</v>
      </c>
      <c r="K50" s="175" t="s">
        <v>54</v>
      </c>
      <c r="L50" s="236">
        <v>71635</v>
      </c>
      <c r="M50" s="333" t="str">
        <f>VLOOKUP(L50,'UNDP Fund Codes'!A35:B418,2,0)</f>
        <v>Travel Cost - Other</v>
      </c>
      <c r="N50" s="177">
        <v>12000</v>
      </c>
      <c r="O50" s="177">
        <f t="shared" si="1"/>
        <v>8000</v>
      </c>
      <c r="P50" s="177">
        <f t="shared" si="2"/>
        <v>4000</v>
      </c>
      <c r="Q50" s="177">
        <f t="shared" si="3"/>
        <v>2000</v>
      </c>
      <c r="R50" s="177">
        <f t="shared" si="4"/>
        <v>2000</v>
      </c>
      <c r="S50" s="177">
        <f t="shared" si="5"/>
        <v>2000</v>
      </c>
      <c r="T50" s="177">
        <f t="shared" si="6"/>
        <v>2000</v>
      </c>
      <c r="U50" s="556">
        <f t="shared" si="7"/>
        <v>2000</v>
      </c>
      <c r="V50" s="557">
        <f>N50*$V$15</f>
        <v>2000</v>
      </c>
      <c r="W50" s="546"/>
      <c r="X50" s="551"/>
    </row>
    <row r="51" spans="1:24" x14ac:dyDescent="0.25">
      <c r="A51" s="293"/>
      <c r="B51" s="388"/>
      <c r="C51" s="392"/>
      <c r="D51" s="176">
        <v>1</v>
      </c>
      <c r="E51" s="176">
        <v>1</v>
      </c>
      <c r="F51" s="176">
        <v>1</v>
      </c>
      <c r="G51" s="176">
        <v>1</v>
      </c>
      <c r="H51" s="339" t="s">
        <v>53</v>
      </c>
      <c r="I51" s="12"/>
      <c r="J51" s="344">
        <v>30000</v>
      </c>
      <c r="K51" s="175" t="s">
        <v>54</v>
      </c>
      <c r="L51" s="236">
        <v>71635</v>
      </c>
      <c r="M51" s="333" t="str">
        <f>VLOOKUP(L51,'UNDP Fund Codes'!A36:B419,2,0)</f>
        <v>Travel Cost - Other</v>
      </c>
      <c r="N51" s="177">
        <v>12000</v>
      </c>
      <c r="O51" s="177">
        <f t="shared" si="1"/>
        <v>8000</v>
      </c>
      <c r="P51" s="177">
        <f t="shared" si="2"/>
        <v>4000</v>
      </c>
      <c r="Q51" s="177">
        <f t="shared" si="3"/>
        <v>2000</v>
      </c>
      <c r="R51" s="177">
        <f t="shared" si="4"/>
        <v>2000</v>
      </c>
      <c r="S51" s="177">
        <f t="shared" si="5"/>
        <v>2000</v>
      </c>
      <c r="T51" s="177">
        <f t="shared" si="6"/>
        <v>2000</v>
      </c>
      <c r="U51" s="556">
        <f t="shared" si="7"/>
        <v>2000</v>
      </c>
      <c r="V51" s="557">
        <f>N51*$V$15</f>
        <v>2000</v>
      </c>
      <c r="W51" s="546"/>
      <c r="X51" s="551"/>
    </row>
    <row r="52" spans="1:24" ht="43.5" x14ac:dyDescent="0.35">
      <c r="A52" s="293"/>
      <c r="B52" s="388"/>
      <c r="C52" s="393"/>
      <c r="D52" s="176">
        <v>1</v>
      </c>
      <c r="E52" s="176">
        <v>1</v>
      </c>
      <c r="F52" s="176">
        <v>1</v>
      </c>
      <c r="G52" s="176">
        <v>1</v>
      </c>
      <c r="H52" s="339" t="s">
        <v>53</v>
      </c>
      <c r="I52" s="12"/>
      <c r="J52" s="344">
        <v>30000</v>
      </c>
      <c r="K52" s="175" t="s">
        <v>54</v>
      </c>
      <c r="L52" s="17">
        <v>71205</v>
      </c>
      <c r="M52" s="333" t="str">
        <f>VLOOKUP(L52,'UNDP Fund Codes'!A37:B420,2,0)</f>
        <v>International Consultants Expenses - Short-Term Technical Contractors</v>
      </c>
      <c r="N52" s="177">
        <v>10000</v>
      </c>
      <c r="O52" s="177">
        <f t="shared" si="1"/>
        <v>6666.6666666666661</v>
      </c>
      <c r="P52" s="177">
        <f t="shared" si="2"/>
        <v>3333.333333333333</v>
      </c>
      <c r="Q52" s="177">
        <f t="shared" si="3"/>
        <v>1666.6666666666665</v>
      </c>
      <c r="R52" s="177">
        <f t="shared" si="4"/>
        <v>1666.6666666666665</v>
      </c>
      <c r="S52" s="177">
        <f t="shared" si="5"/>
        <v>1666.6666666666665</v>
      </c>
      <c r="T52" s="177">
        <f t="shared" si="6"/>
        <v>1666.6666666666665</v>
      </c>
      <c r="U52" s="556">
        <f t="shared" si="7"/>
        <v>1666.6666666666665</v>
      </c>
      <c r="V52" s="557">
        <f>N52*$V$15</f>
        <v>1666.6666666666665</v>
      </c>
      <c r="W52" s="546"/>
      <c r="X52" s="552"/>
    </row>
    <row r="53" spans="1:24" ht="93" x14ac:dyDescent="0.25">
      <c r="A53" s="293"/>
      <c r="B53" s="388" t="s">
        <v>78</v>
      </c>
      <c r="C53" s="391" t="s">
        <v>79</v>
      </c>
      <c r="D53" s="176">
        <v>1</v>
      </c>
      <c r="E53" s="176">
        <v>1</v>
      </c>
      <c r="F53" s="176">
        <v>1</v>
      </c>
      <c r="G53" s="176">
        <v>1</v>
      </c>
      <c r="H53" s="341" t="s">
        <v>80</v>
      </c>
      <c r="I53" s="12"/>
      <c r="J53" s="345">
        <v>30000</v>
      </c>
      <c r="K53" s="254" t="s">
        <v>54</v>
      </c>
      <c r="L53" s="236">
        <v>75705</v>
      </c>
      <c r="M53" s="333" t="str">
        <f>VLOOKUP(L53,'UNDP Fund Codes'!A38:B421,2,0)</f>
        <v>Learning Costs - Course Fee (non staff)</v>
      </c>
      <c r="N53" s="177">
        <v>75000</v>
      </c>
      <c r="O53" s="177">
        <f t="shared" si="1"/>
        <v>50000</v>
      </c>
      <c r="P53" s="177">
        <f t="shared" si="2"/>
        <v>25000</v>
      </c>
      <c r="Q53" s="177">
        <f t="shared" si="3"/>
        <v>12500</v>
      </c>
      <c r="R53" s="177">
        <f t="shared" si="4"/>
        <v>12500</v>
      </c>
      <c r="S53" s="177">
        <f t="shared" si="5"/>
        <v>12500</v>
      </c>
      <c r="T53" s="177">
        <f t="shared" si="6"/>
        <v>12500</v>
      </c>
      <c r="U53" s="556">
        <f t="shared" si="7"/>
        <v>12500</v>
      </c>
      <c r="V53" s="557">
        <f>N53*$V$15</f>
        <v>12500</v>
      </c>
      <c r="W53" s="546"/>
      <c r="X53" s="548" t="s">
        <v>1033</v>
      </c>
    </row>
    <row r="54" spans="1:24" ht="43.5" x14ac:dyDescent="0.35">
      <c r="A54" s="293"/>
      <c r="B54" s="388"/>
      <c r="C54" s="392"/>
      <c r="D54" s="176">
        <v>1</v>
      </c>
      <c r="E54" s="176">
        <v>1</v>
      </c>
      <c r="F54" s="176">
        <v>1</v>
      </c>
      <c r="G54" s="176">
        <v>1</v>
      </c>
      <c r="H54" s="339" t="s">
        <v>53</v>
      </c>
      <c r="I54" s="12"/>
      <c r="J54" s="344">
        <v>30000</v>
      </c>
      <c r="K54" s="175" t="s">
        <v>54</v>
      </c>
      <c r="L54" s="17">
        <v>71205</v>
      </c>
      <c r="M54" s="333" t="str">
        <f>VLOOKUP(L54,'UNDP Fund Codes'!A39:B422,2,0)</f>
        <v>International Consultants Expenses - Short-Term Technical Contractors</v>
      </c>
      <c r="N54" s="177">
        <v>30000</v>
      </c>
      <c r="O54" s="177">
        <f t="shared" si="1"/>
        <v>20000</v>
      </c>
      <c r="P54" s="177">
        <f t="shared" si="2"/>
        <v>10000</v>
      </c>
      <c r="Q54" s="177">
        <f t="shared" si="3"/>
        <v>5000</v>
      </c>
      <c r="R54" s="177">
        <f t="shared" si="4"/>
        <v>5000</v>
      </c>
      <c r="S54" s="177">
        <f t="shared" si="5"/>
        <v>5000</v>
      </c>
      <c r="T54" s="177">
        <f t="shared" si="6"/>
        <v>5000</v>
      </c>
      <c r="U54" s="556">
        <f t="shared" si="7"/>
        <v>5000</v>
      </c>
      <c r="V54" s="557">
        <f>N54*$V$15</f>
        <v>5000</v>
      </c>
      <c r="W54" s="546"/>
      <c r="X54" s="238"/>
    </row>
    <row r="55" spans="1:24" x14ac:dyDescent="0.35">
      <c r="A55" s="293"/>
      <c r="B55" s="388"/>
      <c r="C55" s="392"/>
      <c r="D55" s="176">
        <v>1</v>
      </c>
      <c r="E55" s="176">
        <v>1</v>
      </c>
      <c r="F55" s="176">
        <v>1</v>
      </c>
      <c r="G55" s="176">
        <v>1</v>
      </c>
      <c r="H55" s="339" t="s">
        <v>58</v>
      </c>
      <c r="I55" s="12" t="s">
        <v>59</v>
      </c>
      <c r="J55" s="344">
        <v>30000</v>
      </c>
      <c r="K55" s="175" t="s">
        <v>54</v>
      </c>
      <c r="L55" s="17">
        <v>71635</v>
      </c>
      <c r="M55" s="333" t="str">
        <f>VLOOKUP(L55,'UNDP Fund Codes'!A40:B423,2,0)</f>
        <v>Travel Cost - Other</v>
      </c>
      <c r="N55" s="376">
        <v>16000</v>
      </c>
      <c r="O55" s="177">
        <f t="shared" si="1"/>
        <v>10666.666666666666</v>
      </c>
      <c r="P55" s="177">
        <f t="shared" si="2"/>
        <v>5333.333333333333</v>
      </c>
      <c r="Q55" s="177">
        <f t="shared" si="3"/>
        <v>2666.6666666666665</v>
      </c>
      <c r="R55" s="177">
        <f t="shared" si="4"/>
        <v>2666.6666666666665</v>
      </c>
      <c r="S55" s="177">
        <f t="shared" si="5"/>
        <v>2666.6666666666665</v>
      </c>
      <c r="T55" s="177">
        <f t="shared" si="6"/>
        <v>2666.6666666666665</v>
      </c>
      <c r="U55" s="556">
        <f t="shared" si="7"/>
        <v>2666.6666666666665</v>
      </c>
      <c r="V55" s="557">
        <f>N55*$V$15</f>
        <v>2666.6666666666665</v>
      </c>
      <c r="W55" s="546"/>
      <c r="X55" s="238"/>
    </row>
    <row r="56" spans="1:24" x14ac:dyDescent="0.35">
      <c r="A56" s="293"/>
      <c r="B56" s="388"/>
      <c r="C56" s="392"/>
      <c r="D56" s="176">
        <v>1</v>
      </c>
      <c r="E56" s="176">
        <v>1</v>
      </c>
      <c r="F56" s="176">
        <v>1</v>
      </c>
      <c r="G56" s="176">
        <v>1</v>
      </c>
      <c r="H56" s="339" t="s">
        <v>53</v>
      </c>
      <c r="I56" s="12"/>
      <c r="J56" s="344">
        <v>30000</v>
      </c>
      <c r="K56" s="175" t="s">
        <v>54</v>
      </c>
      <c r="L56" s="17">
        <v>71635</v>
      </c>
      <c r="M56" s="333" t="str">
        <f>VLOOKUP(L56,'UNDP Fund Codes'!A41:B424,2,0)</f>
        <v>Travel Cost - Other</v>
      </c>
      <c r="N56" s="177">
        <v>15000</v>
      </c>
      <c r="O56" s="177">
        <f t="shared" si="1"/>
        <v>10000</v>
      </c>
      <c r="P56" s="177">
        <f t="shared" si="2"/>
        <v>5000</v>
      </c>
      <c r="Q56" s="177">
        <f t="shared" si="3"/>
        <v>2500</v>
      </c>
      <c r="R56" s="177">
        <f t="shared" si="4"/>
        <v>2500</v>
      </c>
      <c r="S56" s="177">
        <f t="shared" si="5"/>
        <v>2500</v>
      </c>
      <c r="T56" s="177">
        <f t="shared" si="6"/>
        <v>2500</v>
      </c>
      <c r="U56" s="556">
        <f t="shared" si="7"/>
        <v>2500</v>
      </c>
      <c r="V56" s="557">
        <f>N56*$V$15</f>
        <v>2500</v>
      </c>
      <c r="W56" s="546"/>
      <c r="X56" s="238"/>
    </row>
    <row r="57" spans="1:24" ht="29" x14ac:dyDescent="0.25">
      <c r="B57" s="388"/>
      <c r="C57" s="392"/>
      <c r="D57" s="176">
        <v>1</v>
      </c>
      <c r="E57" s="176">
        <v>1</v>
      </c>
      <c r="F57" s="176">
        <v>1</v>
      </c>
      <c r="G57" s="176">
        <v>1</v>
      </c>
      <c r="H57" s="339" t="s">
        <v>53</v>
      </c>
      <c r="I57" s="12"/>
      <c r="J57" s="345">
        <v>30000</v>
      </c>
      <c r="K57" s="254" t="s">
        <v>54</v>
      </c>
      <c r="L57" s="236">
        <v>75705</v>
      </c>
      <c r="M57" s="333" t="str">
        <f>VLOOKUP(L57,'UNDP Fund Codes'!A42:B425,2,0)</f>
        <v>Learning Costs - Course Fee (non staff)</v>
      </c>
      <c r="N57" s="177">
        <v>10000</v>
      </c>
      <c r="O57" s="177">
        <f t="shared" si="1"/>
        <v>6666.6666666666661</v>
      </c>
      <c r="P57" s="177">
        <f t="shared" si="2"/>
        <v>3333.333333333333</v>
      </c>
      <c r="Q57" s="177">
        <f t="shared" si="3"/>
        <v>1666.6666666666665</v>
      </c>
      <c r="R57" s="177">
        <f t="shared" si="4"/>
        <v>1666.6666666666665</v>
      </c>
      <c r="S57" s="177">
        <f t="shared" si="5"/>
        <v>1666.6666666666665</v>
      </c>
      <c r="T57" s="177">
        <f t="shared" si="6"/>
        <v>1666.6666666666665</v>
      </c>
      <c r="U57" s="556">
        <f t="shared" si="7"/>
        <v>1666.6666666666665</v>
      </c>
      <c r="V57" s="557">
        <f>N57*$V$15</f>
        <v>1666.6666666666665</v>
      </c>
      <c r="W57" s="546"/>
      <c r="X57" s="238"/>
    </row>
    <row r="58" spans="1:24" ht="31" x14ac:dyDescent="0.35">
      <c r="A58" s="291"/>
      <c r="B58" s="388"/>
      <c r="C58" s="393"/>
      <c r="D58" s="176">
        <v>1</v>
      </c>
      <c r="E58" s="176">
        <v>1</v>
      </c>
      <c r="F58" s="176">
        <v>1</v>
      </c>
      <c r="G58" s="176">
        <v>1</v>
      </c>
      <c r="H58" s="342" t="s">
        <v>53</v>
      </c>
      <c r="I58" s="20"/>
      <c r="J58" s="344">
        <v>30000</v>
      </c>
      <c r="K58" s="175" t="s">
        <v>54</v>
      </c>
      <c r="L58" s="17">
        <v>71635</v>
      </c>
      <c r="M58" s="333" t="str">
        <f>VLOOKUP(L58,'UNDP Fund Codes'!A43:B426,2,0)</f>
        <v>Travel Cost - Other</v>
      </c>
      <c r="N58" s="177">
        <v>10000</v>
      </c>
      <c r="O58" s="177">
        <f t="shared" si="1"/>
        <v>6666.6666666666661</v>
      </c>
      <c r="P58" s="177">
        <f t="shared" si="2"/>
        <v>3333.333333333333</v>
      </c>
      <c r="Q58" s="177">
        <f t="shared" si="3"/>
        <v>1666.6666666666665</v>
      </c>
      <c r="R58" s="177">
        <f t="shared" si="4"/>
        <v>1666.6666666666665</v>
      </c>
      <c r="S58" s="177">
        <f t="shared" si="5"/>
        <v>1666.6666666666665</v>
      </c>
      <c r="T58" s="177">
        <f t="shared" si="6"/>
        <v>1666.6666666666665</v>
      </c>
      <c r="U58" s="556">
        <f t="shared" si="7"/>
        <v>1666.6666666666665</v>
      </c>
      <c r="V58" s="557">
        <f>N58*$V$15</f>
        <v>1666.6666666666665</v>
      </c>
      <c r="W58" s="546"/>
      <c r="X58" s="238"/>
    </row>
    <row r="59" spans="1:24" s="6" customFormat="1" ht="130.5" x14ac:dyDescent="0.25">
      <c r="A59" s="374" t="s">
        <v>1027</v>
      </c>
      <c r="B59" s="394" t="s">
        <v>82</v>
      </c>
      <c r="C59" s="395" t="s">
        <v>83</v>
      </c>
      <c r="D59" s="354">
        <v>1</v>
      </c>
      <c r="E59" s="354">
        <v>1</v>
      </c>
      <c r="F59" s="354">
        <v>1</v>
      </c>
      <c r="G59" s="354">
        <v>1</v>
      </c>
      <c r="H59" s="341" t="s">
        <v>53</v>
      </c>
      <c r="I59" s="375"/>
      <c r="J59" s="345">
        <v>30000</v>
      </c>
      <c r="K59" s="254" t="s">
        <v>54</v>
      </c>
      <c r="L59" s="236">
        <v>71205</v>
      </c>
      <c r="M59" s="252" t="str">
        <f>VLOOKUP(L59,'UNDP Fund Codes'!A44:B427,2,0)</f>
        <v>International Consultants Expenses - Short-Term Technical Contractors</v>
      </c>
      <c r="N59" s="273">
        <v>35000</v>
      </c>
      <c r="O59" s="273">
        <f t="shared" si="1"/>
        <v>23333.333333333332</v>
      </c>
      <c r="P59" s="273">
        <f t="shared" si="2"/>
        <v>11666.666666666666</v>
      </c>
      <c r="Q59" s="273">
        <f t="shared" si="3"/>
        <v>5833.333333333333</v>
      </c>
      <c r="R59" s="273">
        <f t="shared" si="4"/>
        <v>5833.333333333333</v>
      </c>
      <c r="S59" s="273">
        <f t="shared" si="5"/>
        <v>5833.333333333333</v>
      </c>
      <c r="T59" s="273">
        <f t="shared" si="6"/>
        <v>5833.333333333333</v>
      </c>
      <c r="U59" s="558">
        <f t="shared" si="7"/>
        <v>5833.333333333333</v>
      </c>
      <c r="V59" s="559">
        <f>N59*$V$15</f>
        <v>5833.333333333333</v>
      </c>
      <c r="W59" s="540"/>
      <c r="X59" s="562" t="s">
        <v>1034</v>
      </c>
    </row>
    <row r="60" spans="1:24" ht="31" x14ac:dyDescent="0.25">
      <c r="A60" s="291"/>
      <c r="B60" s="394"/>
      <c r="C60" s="396"/>
      <c r="D60" s="176">
        <v>1</v>
      </c>
      <c r="E60" s="176">
        <v>1</v>
      </c>
      <c r="F60" s="176">
        <v>1</v>
      </c>
      <c r="G60" s="176">
        <v>1</v>
      </c>
      <c r="H60" s="342" t="s">
        <v>53</v>
      </c>
      <c r="I60" s="20"/>
      <c r="J60" s="345">
        <v>30000</v>
      </c>
      <c r="K60" s="254" t="s">
        <v>54</v>
      </c>
      <c r="L60" s="236">
        <v>75705</v>
      </c>
      <c r="M60" s="333" t="str">
        <f>VLOOKUP(L60,'UNDP Fund Codes'!A47:B430,2,0)</f>
        <v>Learning Costs - Course Fee (non staff)</v>
      </c>
      <c r="N60" s="177">
        <v>25000</v>
      </c>
      <c r="O60" s="177">
        <f t="shared" si="1"/>
        <v>16666.666666666664</v>
      </c>
      <c r="P60" s="177">
        <f t="shared" si="2"/>
        <v>8333.3333333333321</v>
      </c>
      <c r="Q60" s="177">
        <f t="shared" si="3"/>
        <v>4166.6666666666661</v>
      </c>
      <c r="R60" s="177">
        <f t="shared" si="4"/>
        <v>4166.6666666666661</v>
      </c>
      <c r="S60" s="177">
        <f t="shared" si="5"/>
        <v>4166.6666666666661</v>
      </c>
      <c r="T60" s="177">
        <f t="shared" si="6"/>
        <v>4166.6666666666661</v>
      </c>
      <c r="U60" s="556">
        <f t="shared" si="7"/>
        <v>4166.6666666666661</v>
      </c>
      <c r="V60" s="557">
        <f>N60*$V$15</f>
        <v>4166.6666666666661</v>
      </c>
      <c r="W60" s="546"/>
      <c r="X60" s="238"/>
    </row>
    <row r="61" spans="1:24" ht="16" thickBot="1" x14ac:dyDescent="0.4">
      <c r="A61" s="294"/>
      <c r="C61" s="174" t="s">
        <v>86</v>
      </c>
      <c r="D61" s="22"/>
      <c r="E61" s="22"/>
      <c r="F61" s="22"/>
      <c r="G61" s="22"/>
      <c r="H61" s="343"/>
      <c r="I61" s="22"/>
      <c r="J61" s="347"/>
      <c r="K61" s="22"/>
      <c r="L61" s="22"/>
      <c r="M61" s="22"/>
      <c r="N61" s="19">
        <f t="shared" ref="N61:V61" si="9">SUM(N43:N60)</f>
        <v>365842.5</v>
      </c>
      <c r="O61" s="19">
        <f t="shared" si="9"/>
        <v>247228.33333333328</v>
      </c>
      <c r="P61" s="19">
        <f t="shared" si="9"/>
        <v>118614.16666666664</v>
      </c>
      <c r="Q61" s="19">
        <f t="shared" si="9"/>
        <v>59307.083333333321</v>
      </c>
      <c r="R61" s="19">
        <f t="shared" si="9"/>
        <v>59307.083333333321</v>
      </c>
      <c r="S61" s="19">
        <f t="shared" si="9"/>
        <v>59307.083333333321</v>
      </c>
      <c r="T61" s="19">
        <f t="shared" si="9"/>
        <v>69307.083333333328</v>
      </c>
      <c r="U61" s="560">
        <f t="shared" si="9"/>
        <v>59307.083333333321</v>
      </c>
      <c r="V61" s="561">
        <f t="shared" si="9"/>
        <v>59307.083333333321</v>
      </c>
      <c r="W61" s="546"/>
      <c r="X61" s="238"/>
    </row>
    <row r="62" spans="1:24" ht="160.5" customHeight="1" x14ac:dyDescent="0.25">
      <c r="A62" s="295" t="s">
        <v>1024</v>
      </c>
      <c r="B62" s="388" t="s">
        <v>88</v>
      </c>
      <c r="C62" s="389" t="s">
        <v>89</v>
      </c>
      <c r="D62" s="176">
        <v>1</v>
      </c>
      <c r="E62" s="176">
        <v>1</v>
      </c>
      <c r="F62" s="176">
        <v>1</v>
      </c>
      <c r="G62" s="176">
        <v>1</v>
      </c>
      <c r="H62" s="339" t="s">
        <v>53</v>
      </c>
      <c r="I62" s="12"/>
      <c r="J62" s="345">
        <v>30000</v>
      </c>
      <c r="K62" s="254" t="s">
        <v>54</v>
      </c>
      <c r="L62" s="236">
        <v>75705</v>
      </c>
      <c r="M62" s="333" t="str">
        <f>VLOOKUP(L62,'UNDP Fund Codes'!A50:B433,2,0)</f>
        <v>Learning Costs - Course Fee (non staff)</v>
      </c>
      <c r="N62" s="177">
        <v>25000</v>
      </c>
      <c r="O62" s="177">
        <f t="shared" si="1"/>
        <v>16666.666666666664</v>
      </c>
      <c r="P62" s="177">
        <f t="shared" si="2"/>
        <v>8333.3333333333321</v>
      </c>
      <c r="Q62" s="177">
        <f t="shared" si="3"/>
        <v>4166.6666666666661</v>
      </c>
      <c r="R62" s="177">
        <f t="shared" si="4"/>
        <v>4166.6666666666661</v>
      </c>
      <c r="S62" s="177">
        <f t="shared" si="5"/>
        <v>4166.6666666666661</v>
      </c>
      <c r="T62" s="177">
        <f t="shared" si="6"/>
        <v>4166.6666666666661</v>
      </c>
      <c r="U62" s="556">
        <f t="shared" si="7"/>
        <v>4166.6666666666661</v>
      </c>
      <c r="V62" s="557">
        <f>N62*$V$15</f>
        <v>4166.6666666666661</v>
      </c>
      <c r="W62" s="546"/>
      <c r="X62" s="238"/>
    </row>
    <row r="63" spans="1:24" ht="87" x14ac:dyDescent="0.35">
      <c r="A63" s="295" t="s">
        <v>90</v>
      </c>
      <c r="B63" s="388"/>
      <c r="C63" s="390"/>
      <c r="D63" s="176">
        <v>1</v>
      </c>
      <c r="E63" s="176">
        <v>1</v>
      </c>
      <c r="F63" s="176">
        <v>1</v>
      </c>
      <c r="G63" s="176">
        <v>1</v>
      </c>
      <c r="H63" s="342" t="s">
        <v>58</v>
      </c>
      <c r="I63" s="20" t="s">
        <v>59</v>
      </c>
      <c r="J63" s="344">
        <v>30000</v>
      </c>
      <c r="K63" s="175" t="s">
        <v>54</v>
      </c>
      <c r="L63" s="17">
        <v>71635</v>
      </c>
      <c r="M63" s="333" t="str">
        <f>VLOOKUP(L63,'UNDP Fund Codes'!A51:B434,2,0)</f>
        <v>Travel Cost - Other</v>
      </c>
      <c r="N63" s="376">
        <v>14000</v>
      </c>
      <c r="O63" s="177">
        <f t="shared" si="1"/>
        <v>9333.3333333333321</v>
      </c>
      <c r="P63" s="177">
        <f t="shared" si="2"/>
        <v>4666.6666666666661</v>
      </c>
      <c r="Q63" s="177">
        <f t="shared" si="3"/>
        <v>2333.333333333333</v>
      </c>
      <c r="R63" s="177">
        <f t="shared" si="4"/>
        <v>2333.333333333333</v>
      </c>
      <c r="S63" s="177">
        <f t="shared" si="5"/>
        <v>2333.333333333333</v>
      </c>
      <c r="T63" s="177">
        <f t="shared" si="6"/>
        <v>2333.333333333333</v>
      </c>
      <c r="U63" s="556">
        <f t="shared" si="7"/>
        <v>2333.333333333333</v>
      </c>
      <c r="V63" s="557">
        <f>N63*$V$15</f>
        <v>2333.333333333333</v>
      </c>
      <c r="W63" s="546"/>
      <c r="X63" s="238"/>
    </row>
    <row r="64" spans="1:24" x14ac:dyDescent="0.25">
      <c r="A64" s="295" t="s">
        <v>91</v>
      </c>
      <c r="B64" s="388"/>
      <c r="C64" s="390"/>
      <c r="D64" s="176">
        <v>1</v>
      </c>
      <c r="E64" s="176">
        <v>1</v>
      </c>
      <c r="F64" s="176">
        <v>1</v>
      </c>
      <c r="G64" s="176">
        <v>1</v>
      </c>
      <c r="H64" s="339" t="s">
        <v>53</v>
      </c>
      <c r="I64" s="12"/>
      <c r="J64" s="344">
        <v>30000</v>
      </c>
      <c r="K64" s="175" t="s">
        <v>54</v>
      </c>
      <c r="L64" s="14">
        <v>74210</v>
      </c>
      <c r="M64" s="333" t="str">
        <f>VLOOKUP(L64,'UNDP Fund Codes'!A52:B435,2,0)</f>
        <v>Printing and Publications</v>
      </c>
      <c r="N64" s="177">
        <v>3000</v>
      </c>
      <c r="O64" s="177">
        <f t="shared" si="1"/>
        <v>2000</v>
      </c>
      <c r="P64" s="177">
        <f t="shared" si="2"/>
        <v>1000</v>
      </c>
      <c r="Q64" s="177">
        <f t="shared" si="3"/>
        <v>500</v>
      </c>
      <c r="R64" s="177">
        <f t="shared" si="4"/>
        <v>500</v>
      </c>
      <c r="S64" s="177">
        <f t="shared" si="5"/>
        <v>500</v>
      </c>
      <c r="T64" s="177">
        <f t="shared" si="6"/>
        <v>500</v>
      </c>
      <c r="U64" s="556">
        <f t="shared" si="7"/>
        <v>500</v>
      </c>
      <c r="V64" s="557">
        <f>N64*$V$15</f>
        <v>500</v>
      </c>
      <c r="W64" s="546"/>
      <c r="X64" s="238"/>
    </row>
    <row r="65" spans="1:24" ht="31" x14ac:dyDescent="0.35">
      <c r="A65" s="291" t="s">
        <v>92</v>
      </c>
      <c r="B65" s="388"/>
      <c r="C65" s="390"/>
      <c r="D65" s="176">
        <v>1</v>
      </c>
      <c r="E65" s="176">
        <v>1</v>
      </c>
      <c r="F65" s="176">
        <v>1</v>
      </c>
      <c r="G65" s="176">
        <v>1</v>
      </c>
      <c r="H65" s="342" t="s">
        <v>53</v>
      </c>
      <c r="I65" s="20"/>
      <c r="J65" s="344">
        <v>30000</v>
      </c>
      <c r="K65" s="175" t="s">
        <v>54</v>
      </c>
      <c r="L65" s="17">
        <v>71635</v>
      </c>
      <c r="M65" s="333" t="str">
        <f>VLOOKUP(L65,'UNDP Fund Codes'!A53:B436,2,0)</f>
        <v>Travel Cost - Other</v>
      </c>
      <c r="N65" s="177">
        <v>10000</v>
      </c>
      <c r="O65" s="177">
        <f t="shared" si="1"/>
        <v>6666.6666666666661</v>
      </c>
      <c r="P65" s="177">
        <f t="shared" si="2"/>
        <v>3333.333333333333</v>
      </c>
      <c r="Q65" s="177">
        <f t="shared" si="3"/>
        <v>1666.6666666666665</v>
      </c>
      <c r="R65" s="177">
        <f t="shared" si="4"/>
        <v>1666.6666666666665</v>
      </c>
      <c r="S65" s="177">
        <f t="shared" si="5"/>
        <v>1666.6666666666665</v>
      </c>
      <c r="T65" s="177">
        <f t="shared" si="6"/>
        <v>1666.6666666666665</v>
      </c>
      <c r="U65" s="556">
        <f t="shared" si="7"/>
        <v>1666.6666666666665</v>
      </c>
      <c r="V65" s="557">
        <f>N65*$V$15</f>
        <v>1666.6666666666665</v>
      </c>
      <c r="W65" s="546"/>
      <c r="X65" s="238"/>
    </row>
    <row r="66" spans="1:24" x14ac:dyDescent="0.35">
      <c r="A66" s="293"/>
      <c r="B66" s="388"/>
      <c r="C66" s="397"/>
      <c r="D66" s="176">
        <v>1</v>
      </c>
      <c r="E66" s="176">
        <v>1</v>
      </c>
      <c r="F66" s="176">
        <v>1</v>
      </c>
      <c r="G66" s="176">
        <v>1</v>
      </c>
      <c r="H66" s="339" t="s">
        <v>53</v>
      </c>
      <c r="I66" s="20"/>
      <c r="J66" s="344">
        <v>30000</v>
      </c>
      <c r="K66" s="175" t="s">
        <v>54</v>
      </c>
      <c r="L66" s="17">
        <v>71635</v>
      </c>
      <c r="M66" s="333" t="str">
        <f>VLOOKUP(L66,'UNDP Fund Codes'!A54:B437,2,0)</f>
        <v>Travel Cost - Other</v>
      </c>
      <c r="N66" s="177">
        <v>35000</v>
      </c>
      <c r="O66" s="177">
        <f t="shared" si="1"/>
        <v>23333.333333333332</v>
      </c>
      <c r="P66" s="177">
        <f t="shared" si="2"/>
        <v>11666.666666666666</v>
      </c>
      <c r="Q66" s="177">
        <f t="shared" si="3"/>
        <v>5833.333333333333</v>
      </c>
      <c r="R66" s="177">
        <f t="shared" si="4"/>
        <v>5833.333333333333</v>
      </c>
      <c r="S66" s="177">
        <f t="shared" si="5"/>
        <v>5833.333333333333</v>
      </c>
      <c r="T66" s="177">
        <f t="shared" si="6"/>
        <v>5833.333333333333</v>
      </c>
      <c r="U66" s="556">
        <f t="shared" si="7"/>
        <v>5833.333333333333</v>
      </c>
      <c r="V66" s="557">
        <f>N66*$V$15</f>
        <v>5833.333333333333</v>
      </c>
      <c r="W66" s="546"/>
      <c r="X66" s="238"/>
    </row>
    <row r="67" spans="1:24" ht="58" x14ac:dyDescent="0.25">
      <c r="A67" s="293" t="s">
        <v>93</v>
      </c>
      <c r="B67" s="388" t="s">
        <v>94</v>
      </c>
      <c r="C67" s="391" t="s">
        <v>95</v>
      </c>
      <c r="D67" s="176">
        <v>1</v>
      </c>
      <c r="E67" s="176">
        <v>1</v>
      </c>
      <c r="F67" s="176">
        <v>1</v>
      </c>
      <c r="G67" s="176">
        <v>1</v>
      </c>
      <c r="H67" s="342" t="s">
        <v>96</v>
      </c>
      <c r="I67" s="20" t="s">
        <v>59</v>
      </c>
      <c r="J67" s="345">
        <v>30000</v>
      </c>
      <c r="K67" s="254" t="s">
        <v>54</v>
      </c>
      <c r="L67" s="236">
        <v>75705</v>
      </c>
      <c r="M67" s="333" t="str">
        <f>VLOOKUP(L67,'UNDP Fund Codes'!A55:B438,2,0)</f>
        <v>Learning Costs - Course Fee (non staff)</v>
      </c>
      <c r="N67" s="177">
        <v>30000</v>
      </c>
      <c r="O67" s="177">
        <f t="shared" si="1"/>
        <v>20000</v>
      </c>
      <c r="P67" s="177">
        <f t="shared" si="2"/>
        <v>10000</v>
      </c>
      <c r="Q67" s="177">
        <f t="shared" si="3"/>
        <v>5000</v>
      </c>
      <c r="R67" s="177">
        <f t="shared" si="4"/>
        <v>5000</v>
      </c>
      <c r="S67" s="177">
        <f t="shared" si="5"/>
        <v>5000</v>
      </c>
      <c r="T67" s="177">
        <f t="shared" si="6"/>
        <v>5000</v>
      </c>
      <c r="U67" s="556">
        <f t="shared" si="7"/>
        <v>5000</v>
      </c>
      <c r="V67" s="557">
        <f>N67*$V$15</f>
        <v>5000</v>
      </c>
      <c r="W67" s="546"/>
      <c r="X67" s="238"/>
    </row>
    <row r="68" spans="1:24" ht="31" x14ac:dyDescent="0.25">
      <c r="A68" s="293" t="s">
        <v>97</v>
      </c>
      <c r="B68" s="388"/>
      <c r="C68" s="392"/>
      <c r="D68" s="176">
        <v>1</v>
      </c>
      <c r="E68" s="176">
        <v>1</v>
      </c>
      <c r="F68" s="176">
        <v>1</v>
      </c>
      <c r="G68" s="176">
        <v>1</v>
      </c>
      <c r="H68" s="342" t="s">
        <v>98</v>
      </c>
      <c r="I68" s="20" t="s">
        <v>99</v>
      </c>
      <c r="J68" s="345">
        <v>30000</v>
      </c>
      <c r="K68" s="254" t="s">
        <v>54</v>
      </c>
      <c r="L68" s="236">
        <v>75705</v>
      </c>
      <c r="M68" s="333" t="str">
        <f>VLOOKUP(L68,'UNDP Fund Codes'!A56:B439,2,0)</f>
        <v>Learning Costs - Course Fee (non staff)</v>
      </c>
      <c r="N68" s="177">
        <v>10000</v>
      </c>
      <c r="O68" s="177">
        <f t="shared" si="1"/>
        <v>6666.6666666666661</v>
      </c>
      <c r="P68" s="177">
        <f t="shared" si="2"/>
        <v>3333.333333333333</v>
      </c>
      <c r="Q68" s="177">
        <f t="shared" si="3"/>
        <v>1666.6666666666665</v>
      </c>
      <c r="R68" s="177">
        <f t="shared" si="4"/>
        <v>1666.6666666666665</v>
      </c>
      <c r="S68" s="177">
        <f t="shared" si="5"/>
        <v>1666.6666666666665</v>
      </c>
      <c r="T68" s="177">
        <f t="shared" si="6"/>
        <v>1666.6666666666665</v>
      </c>
      <c r="U68" s="556">
        <f t="shared" si="7"/>
        <v>1666.6666666666665</v>
      </c>
      <c r="V68" s="557">
        <f>N68*$V$15</f>
        <v>1666.6666666666665</v>
      </c>
      <c r="W68" s="546"/>
      <c r="X68" s="238"/>
    </row>
    <row r="69" spans="1:24" x14ac:dyDescent="0.35">
      <c r="A69" s="293" t="s">
        <v>100</v>
      </c>
      <c r="B69" s="388"/>
      <c r="C69" s="392"/>
      <c r="D69" s="176">
        <v>1</v>
      </c>
      <c r="E69" s="176">
        <v>1</v>
      </c>
      <c r="F69" s="176">
        <v>1</v>
      </c>
      <c r="G69" s="176">
        <v>1</v>
      </c>
      <c r="H69" s="342" t="s">
        <v>96</v>
      </c>
      <c r="I69" s="20" t="s">
        <v>59</v>
      </c>
      <c r="J69" s="344">
        <v>30000</v>
      </c>
      <c r="K69" s="175" t="s">
        <v>54</v>
      </c>
      <c r="L69" s="17">
        <v>71635</v>
      </c>
      <c r="M69" s="333" t="str">
        <f>VLOOKUP(L69,'UNDP Fund Codes'!A57:B440,2,0)</f>
        <v>Travel Cost - Other</v>
      </c>
      <c r="N69" s="177">
        <v>67500</v>
      </c>
      <c r="O69" s="177">
        <f t="shared" si="1"/>
        <v>45000</v>
      </c>
      <c r="P69" s="177">
        <f t="shared" si="2"/>
        <v>22500</v>
      </c>
      <c r="Q69" s="177">
        <f t="shared" si="3"/>
        <v>11250</v>
      </c>
      <c r="R69" s="177">
        <f t="shared" si="4"/>
        <v>11250</v>
      </c>
      <c r="S69" s="177">
        <f t="shared" si="5"/>
        <v>11250</v>
      </c>
      <c r="T69" s="177">
        <f t="shared" si="6"/>
        <v>11250</v>
      </c>
      <c r="U69" s="556">
        <f t="shared" si="7"/>
        <v>11250</v>
      </c>
      <c r="V69" s="557">
        <f>N69*$V$15</f>
        <v>11250</v>
      </c>
      <c r="W69" s="546"/>
      <c r="X69" s="238"/>
    </row>
    <row r="70" spans="1:24" ht="36.5" customHeight="1" x14ac:dyDescent="0.25">
      <c r="A70" s="293"/>
      <c r="B70" s="388"/>
      <c r="C70" s="392"/>
      <c r="D70" s="176">
        <v>1</v>
      </c>
      <c r="E70" s="176">
        <v>1</v>
      </c>
      <c r="F70" s="176">
        <v>1</v>
      </c>
      <c r="G70" s="176">
        <v>1</v>
      </c>
      <c r="H70" s="342" t="s">
        <v>96</v>
      </c>
      <c r="I70" s="20" t="s">
        <v>59</v>
      </c>
      <c r="J70" s="344">
        <v>30000</v>
      </c>
      <c r="K70" s="175" t="s">
        <v>54</v>
      </c>
      <c r="L70" s="14">
        <v>74210</v>
      </c>
      <c r="M70" s="333" t="str">
        <f>VLOOKUP(L70,'UNDP Fund Codes'!A58:B441,2,0)</f>
        <v>Printing and Publications</v>
      </c>
      <c r="N70" s="177">
        <v>4000</v>
      </c>
      <c r="O70" s="177">
        <f t="shared" si="1"/>
        <v>2666.6666666666665</v>
      </c>
      <c r="P70" s="177">
        <f t="shared" si="2"/>
        <v>1333.3333333333333</v>
      </c>
      <c r="Q70" s="177">
        <f t="shared" si="3"/>
        <v>666.66666666666663</v>
      </c>
      <c r="R70" s="177">
        <f t="shared" si="4"/>
        <v>666.66666666666663</v>
      </c>
      <c r="S70" s="177">
        <f t="shared" si="5"/>
        <v>666.66666666666663</v>
      </c>
      <c r="T70" s="177">
        <f t="shared" si="6"/>
        <v>666.66666666666663</v>
      </c>
      <c r="U70" s="556">
        <f t="shared" si="7"/>
        <v>666.66666666666663</v>
      </c>
      <c r="V70" s="557">
        <f>N70*$V$15</f>
        <v>666.66666666666663</v>
      </c>
      <c r="W70" s="546"/>
      <c r="X70" s="238"/>
    </row>
    <row r="71" spans="1:24" ht="72.5" x14ac:dyDescent="0.35">
      <c r="A71" s="293" t="s">
        <v>101</v>
      </c>
      <c r="B71" s="388"/>
      <c r="C71" s="392"/>
      <c r="D71" s="176">
        <v>1</v>
      </c>
      <c r="E71" s="176">
        <v>1</v>
      </c>
      <c r="F71" s="176">
        <v>1</v>
      </c>
      <c r="G71" s="176">
        <v>1</v>
      </c>
      <c r="H71" s="342" t="s">
        <v>58</v>
      </c>
      <c r="I71" s="20" t="s">
        <v>59</v>
      </c>
      <c r="J71" s="344">
        <v>30000</v>
      </c>
      <c r="K71" s="175" t="s">
        <v>54</v>
      </c>
      <c r="L71" s="17">
        <v>71635</v>
      </c>
      <c r="M71" s="333" t="str">
        <f>VLOOKUP(L71,'UNDP Fund Codes'!A59:B442,2,0)</f>
        <v>Travel Cost - Other</v>
      </c>
      <c r="N71" s="376">
        <v>8000</v>
      </c>
      <c r="O71" s="177">
        <f t="shared" si="1"/>
        <v>5333.333333333333</v>
      </c>
      <c r="P71" s="177">
        <f t="shared" si="2"/>
        <v>2666.6666666666665</v>
      </c>
      <c r="Q71" s="177">
        <f t="shared" si="3"/>
        <v>1333.3333333333333</v>
      </c>
      <c r="R71" s="177">
        <f t="shared" si="4"/>
        <v>1333.3333333333333</v>
      </c>
      <c r="S71" s="177">
        <f t="shared" si="5"/>
        <v>1333.3333333333333</v>
      </c>
      <c r="T71" s="177">
        <f t="shared" si="6"/>
        <v>1333.3333333333333</v>
      </c>
      <c r="U71" s="556">
        <f t="shared" si="7"/>
        <v>1333.3333333333333</v>
      </c>
      <c r="V71" s="557">
        <f>N71*$V$15</f>
        <v>1333.3333333333333</v>
      </c>
      <c r="W71" s="546"/>
      <c r="X71" s="238"/>
    </row>
    <row r="72" spans="1:24" ht="31" x14ac:dyDescent="0.35">
      <c r="A72" s="296" t="s">
        <v>102</v>
      </c>
      <c r="B72" s="388"/>
      <c r="C72" s="392"/>
      <c r="D72" s="176">
        <v>1</v>
      </c>
      <c r="E72" s="176">
        <v>1</v>
      </c>
      <c r="F72" s="176">
        <v>1</v>
      </c>
      <c r="G72" s="176">
        <v>1</v>
      </c>
      <c r="H72" s="342" t="s">
        <v>53</v>
      </c>
      <c r="I72" s="20"/>
      <c r="J72" s="344">
        <v>30000</v>
      </c>
      <c r="K72" s="175" t="s">
        <v>54</v>
      </c>
      <c r="L72" s="17">
        <v>71635</v>
      </c>
      <c r="M72" s="333" t="str">
        <f>VLOOKUP(L72,'UNDP Fund Codes'!A60:B443,2,0)</f>
        <v>Travel Cost - Other</v>
      </c>
      <c r="N72" s="177">
        <v>10000</v>
      </c>
      <c r="O72" s="177">
        <f t="shared" si="1"/>
        <v>6666.6666666666661</v>
      </c>
      <c r="P72" s="177">
        <f t="shared" si="2"/>
        <v>3333.333333333333</v>
      </c>
      <c r="Q72" s="177">
        <f t="shared" si="3"/>
        <v>1666.6666666666665</v>
      </c>
      <c r="R72" s="177">
        <f t="shared" si="4"/>
        <v>1666.6666666666665</v>
      </c>
      <c r="S72" s="177">
        <f t="shared" si="5"/>
        <v>1666.6666666666665</v>
      </c>
      <c r="T72" s="177">
        <f t="shared" si="6"/>
        <v>1666.6666666666665</v>
      </c>
      <c r="U72" s="556">
        <f t="shared" si="7"/>
        <v>1666.6666666666665</v>
      </c>
      <c r="V72" s="557">
        <f>N72*$V$15</f>
        <v>1666.6666666666665</v>
      </c>
      <c r="W72" s="546"/>
      <c r="X72" s="238"/>
    </row>
    <row r="73" spans="1:24" ht="43.5" x14ac:dyDescent="0.25">
      <c r="A73" s="296" t="s">
        <v>103</v>
      </c>
      <c r="B73" s="388"/>
      <c r="C73" s="393"/>
      <c r="D73" s="176">
        <v>1</v>
      </c>
      <c r="E73" s="176">
        <v>1</v>
      </c>
      <c r="F73" s="176">
        <v>1</v>
      </c>
      <c r="G73" s="176">
        <v>1</v>
      </c>
      <c r="H73" s="339" t="s">
        <v>53</v>
      </c>
      <c r="I73" s="12"/>
      <c r="J73" s="345">
        <v>30000</v>
      </c>
      <c r="K73" s="254" t="s">
        <v>54</v>
      </c>
      <c r="L73" s="236">
        <v>71205</v>
      </c>
      <c r="M73" s="333" t="str">
        <f>VLOOKUP(L73,'UNDP Fund Codes'!A61:B444,2,0)</f>
        <v>International Consultants Expenses - Short-Term Technical Contractors</v>
      </c>
      <c r="N73" s="177">
        <v>8000</v>
      </c>
      <c r="O73" s="177">
        <f t="shared" si="1"/>
        <v>5333.333333333333</v>
      </c>
      <c r="P73" s="177">
        <f t="shared" si="2"/>
        <v>2666.6666666666665</v>
      </c>
      <c r="Q73" s="177">
        <f>N73*$Q$15</f>
        <v>1333.3333333333333</v>
      </c>
      <c r="R73" s="177">
        <f t="shared" si="4"/>
        <v>1333.3333333333333</v>
      </c>
      <c r="S73" s="177">
        <f t="shared" si="5"/>
        <v>1333.3333333333333</v>
      </c>
      <c r="T73" s="177">
        <f t="shared" si="6"/>
        <v>1333.3333333333333</v>
      </c>
      <c r="U73" s="556">
        <f t="shared" si="7"/>
        <v>1333.3333333333333</v>
      </c>
      <c r="V73" s="557">
        <f>N73*$V$15</f>
        <v>1333.3333333333333</v>
      </c>
      <c r="W73" s="546"/>
      <c r="X73" s="238"/>
    </row>
    <row r="74" spans="1:24" ht="16" thickBot="1" x14ac:dyDescent="0.4">
      <c r="A74" s="296"/>
      <c r="B74" s="178"/>
      <c r="C74" s="174" t="s">
        <v>104</v>
      </c>
      <c r="D74" s="21"/>
      <c r="E74" s="21"/>
      <c r="F74" s="21"/>
      <c r="G74" s="21"/>
      <c r="H74" s="24"/>
      <c r="I74" s="348"/>
      <c r="J74" s="174"/>
      <c r="K74" s="21"/>
      <c r="L74" s="21"/>
      <c r="M74" s="334"/>
      <c r="N74" s="19">
        <f>SUM(N62:N73)</f>
        <v>224500</v>
      </c>
      <c r="O74" s="19">
        <f>SUM(O62:O73)</f>
        <v>149666.66666666669</v>
      </c>
      <c r="P74" s="19">
        <f>SUM(P62:P73)</f>
        <v>74833.333333333343</v>
      </c>
      <c r="Q74" s="19">
        <f t="shared" ref="Q74" si="10">SUM(Q62:Q73)</f>
        <v>37416.666666666672</v>
      </c>
      <c r="R74" s="19">
        <f t="shared" si="4"/>
        <v>37416.666666666664</v>
      </c>
      <c r="S74" s="19">
        <f t="shared" si="5"/>
        <v>37416.666666666664</v>
      </c>
      <c r="T74" s="19">
        <f t="shared" si="6"/>
        <v>37416.666666666664</v>
      </c>
      <c r="U74" s="560">
        <f t="shared" si="7"/>
        <v>37416.666666666664</v>
      </c>
      <c r="V74" s="561">
        <f>N74*$V$15</f>
        <v>37416.666666666664</v>
      </c>
      <c r="W74" s="546"/>
      <c r="X74" s="238"/>
    </row>
    <row r="75" spans="1:24" ht="146" customHeight="1" x14ac:dyDescent="0.25">
      <c r="A75" s="295" t="s">
        <v>1025</v>
      </c>
      <c r="B75" s="388" t="s">
        <v>106</v>
      </c>
      <c r="C75" s="389" t="s">
        <v>107</v>
      </c>
      <c r="D75" s="176">
        <v>1</v>
      </c>
      <c r="E75" s="176">
        <v>1</v>
      </c>
      <c r="F75" s="176">
        <v>1</v>
      </c>
      <c r="G75" s="176">
        <v>1</v>
      </c>
      <c r="H75" s="339" t="s">
        <v>53</v>
      </c>
      <c r="I75" s="12"/>
      <c r="J75" s="345">
        <v>30000</v>
      </c>
      <c r="K75" s="254" t="s">
        <v>54</v>
      </c>
      <c r="L75" s="236">
        <v>75705</v>
      </c>
      <c r="M75" s="333" t="str">
        <f>VLOOKUP(L75,'UNDP Fund Codes'!A63:B446,2,0)</f>
        <v>Learning Costs - Course Fee (non staff)</v>
      </c>
      <c r="N75" s="177">
        <v>29000</v>
      </c>
      <c r="O75" s="177">
        <f t="shared" si="1"/>
        <v>19333.333333333332</v>
      </c>
      <c r="P75" s="177">
        <f t="shared" si="2"/>
        <v>9666.6666666666661</v>
      </c>
      <c r="Q75" s="177">
        <f t="shared" si="3"/>
        <v>4833.333333333333</v>
      </c>
      <c r="R75" s="177">
        <f t="shared" si="4"/>
        <v>4833.333333333333</v>
      </c>
      <c r="S75" s="177">
        <f t="shared" si="5"/>
        <v>4833.333333333333</v>
      </c>
      <c r="T75" s="177">
        <f t="shared" si="6"/>
        <v>4833.333333333333</v>
      </c>
      <c r="U75" s="556">
        <f t="shared" si="7"/>
        <v>4833.333333333333</v>
      </c>
      <c r="V75" s="557">
        <f>N75*$V$15</f>
        <v>4833.333333333333</v>
      </c>
      <c r="W75" s="546"/>
      <c r="X75" s="238"/>
    </row>
    <row r="76" spans="1:24" ht="72.5" x14ac:dyDescent="0.25">
      <c r="A76" s="295" t="s">
        <v>108</v>
      </c>
      <c r="B76" s="388"/>
      <c r="C76" s="390"/>
      <c r="D76" s="176">
        <v>1</v>
      </c>
      <c r="E76" s="176">
        <v>1</v>
      </c>
      <c r="F76" s="176">
        <v>1</v>
      </c>
      <c r="G76" s="176">
        <v>1</v>
      </c>
      <c r="H76" s="342" t="s">
        <v>58</v>
      </c>
      <c r="I76" s="20" t="s">
        <v>59</v>
      </c>
      <c r="J76" s="345">
        <v>30000</v>
      </c>
      <c r="K76" s="254" t="s">
        <v>54</v>
      </c>
      <c r="L76" s="236">
        <v>75705</v>
      </c>
      <c r="M76" s="333" t="str">
        <f>VLOOKUP(L76,'UNDP Fund Codes'!A64:B447,2,0)</f>
        <v>Learning Costs - Course Fee (non staff)</v>
      </c>
      <c r="N76" s="376">
        <v>20000</v>
      </c>
      <c r="O76" s="177">
        <f t="shared" si="1"/>
        <v>13333.333333333332</v>
      </c>
      <c r="P76" s="177">
        <f t="shared" si="2"/>
        <v>6666.6666666666661</v>
      </c>
      <c r="Q76" s="177">
        <f t="shared" si="3"/>
        <v>3333.333333333333</v>
      </c>
      <c r="R76" s="177">
        <f t="shared" si="4"/>
        <v>3333.333333333333</v>
      </c>
      <c r="S76" s="177">
        <f t="shared" si="5"/>
        <v>3333.333333333333</v>
      </c>
      <c r="T76" s="177">
        <f t="shared" si="6"/>
        <v>3333.333333333333</v>
      </c>
      <c r="U76" s="556">
        <f t="shared" si="7"/>
        <v>3333.333333333333</v>
      </c>
      <c r="V76" s="557">
        <f>N76*$V$15</f>
        <v>3333.333333333333</v>
      </c>
      <c r="W76" s="546"/>
      <c r="X76" s="238"/>
    </row>
    <row r="77" spans="1:24" x14ac:dyDescent="0.35">
      <c r="A77" s="295" t="s">
        <v>109</v>
      </c>
      <c r="B77" s="388"/>
      <c r="C77" s="390"/>
      <c r="D77" s="176">
        <v>1</v>
      </c>
      <c r="E77" s="176">
        <v>1</v>
      </c>
      <c r="F77" s="176">
        <v>1</v>
      </c>
      <c r="G77" s="176">
        <v>1</v>
      </c>
      <c r="H77" s="339" t="s">
        <v>53</v>
      </c>
      <c r="I77" s="12"/>
      <c r="J77" s="344">
        <v>30000</v>
      </c>
      <c r="K77" s="175" t="s">
        <v>54</v>
      </c>
      <c r="L77" s="17">
        <v>71635</v>
      </c>
      <c r="M77" s="333" t="str">
        <f>VLOOKUP(L77,'UNDP Fund Codes'!A65:B448,2,0)</f>
        <v>Travel Cost - Other</v>
      </c>
      <c r="N77" s="177">
        <v>12000</v>
      </c>
      <c r="O77" s="177">
        <f t="shared" si="1"/>
        <v>8000</v>
      </c>
      <c r="P77" s="177">
        <f t="shared" si="2"/>
        <v>4000</v>
      </c>
      <c r="Q77" s="177">
        <f t="shared" si="3"/>
        <v>2000</v>
      </c>
      <c r="R77" s="177">
        <f t="shared" si="4"/>
        <v>2000</v>
      </c>
      <c r="S77" s="177">
        <f t="shared" si="5"/>
        <v>2000</v>
      </c>
      <c r="T77" s="177">
        <f t="shared" si="6"/>
        <v>2000</v>
      </c>
      <c r="U77" s="556">
        <f t="shared" si="7"/>
        <v>2000</v>
      </c>
      <c r="V77" s="557">
        <f>N77*$V$15</f>
        <v>2000</v>
      </c>
      <c r="W77" s="546"/>
      <c r="X77" s="238"/>
    </row>
    <row r="78" spans="1:24" ht="31" x14ac:dyDescent="0.35">
      <c r="A78" s="291" t="s">
        <v>110</v>
      </c>
      <c r="B78" s="388"/>
      <c r="C78" s="390"/>
      <c r="D78" s="176">
        <v>1</v>
      </c>
      <c r="E78" s="176">
        <v>1</v>
      </c>
      <c r="F78" s="176">
        <v>1</v>
      </c>
      <c r="G78" s="176">
        <v>1</v>
      </c>
      <c r="H78" s="342" t="s">
        <v>53</v>
      </c>
      <c r="I78" s="20"/>
      <c r="J78" s="344">
        <v>30000</v>
      </c>
      <c r="K78" s="175" t="s">
        <v>54</v>
      </c>
      <c r="L78" s="17">
        <v>71635</v>
      </c>
      <c r="M78" s="333" t="str">
        <f>VLOOKUP(L78,'UNDP Fund Codes'!A66:B449,2,0)</f>
        <v>Travel Cost - Other</v>
      </c>
      <c r="N78" s="177">
        <v>10000</v>
      </c>
      <c r="O78" s="177">
        <f t="shared" si="1"/>
        <v>6666.6666666666661</v>
      </c>
      <c r="P78" s="177">
        <f t="shared" si="2"/>
        <v>3333.333333333333</v>
      </c>
      <c r="Q78" s="177">
        <f t="shared" si="3"/>
        <v>1666.6666666666665</v>
      </c>
      <c r="R78" s="177">
        <f t="shared" si="4"/>
        <v>1666.6666666666665</v>
      </c>
      <c r="S78" s="177">
        <f t="shared" si="5"/>
        <v>1666.6666666666665</v>
      </c>
      <c r="T78" s="177">
        <f t="shared" si="6"/>
        <v>1666.6666666666665</v>
      </c>
      <c r="U78" s="556">
        <f t="shared" si="7"/>
        <v>1666.6666666666665</v>
      </c>
      <c r="V78" s="557">
        <f>N78*$V$15</f>
        <v>1666.6666666666665</v>
      </c>
      <c r="W78" s="546"/>
      <c r="X78" s="238"/>
    </row>
    <row r="79" spans="1:24" ht="31" x14ac:dyDescent="0.35">
      <c r="A79" s="293"/>
      <c r="B79" s="388"/>
      <c r="C79" s="390"/>
      <c r="D79" s="176">
        <v>1</v>
      </c>
      <c r="E79" s="176">
        <v>1</v>
      </c>
      <c r="F79" s="176">
        <v>1</v>
      </c>
      <c r="G79" s="176">
        <v>1</v>
      </c>
      <c r="H79" s="342" t="s">
        <v>53</v>
      </c>
      <c r="I79" s="20"/>
      <c r="J79" s="344">
        <v>30000</v>
      </c>
      <c r="K79" s="175" t="s">
        <v>54</v>
      </c>
      <c r="L79" s="17">
        <v>71635</v>
      </c>
      <c r="M79" s="333" t="str">
        <f>VLOOKUP(L79,'UNDP Fund Codes'!A67:B450,2,0)</f>
        <v>Travel Cost - Other</v>
      </c>
      <c r="N79" s="177">
        <v>9000</v>
      </c>
      <c r="O79" s="177">
        <f t="shared" si="1"/>
        <v>6000</v>
      </c>
      <c r="P79" s="177">
        <f t="shared" si="2"/>
        <v>3000</v>
      </c>
      <c r="Q79" s="177">
        <f t="shared" si="3"/>
        <v>1500</v>
      </c>
      <c r="R79" s="177">
        <f t="shared" si="4"/>
        <v>1500</v>
      </c>
      <c r="S79" s="177">
        <f t="shared" si="5"/>
        <v>1500</v>
      </c>
      <c r="T79" s="177">
        <f t="shared" si="6"/>
        <v>1500</v>
      </c>
      <c r="U79" s="556">
        <f t="shared" si="7"/>
        <v>1500</v>
      </c>
      <c r="V79" s="557">
        <f>N79*$V$15</f>
        <v>1500</v>
      </c>
      <c r="W79" s="546"/>
      <c r="X79" s="238"/>
    </row>
    <row r="80" spans="1:24" ht="16" thickBot="1" x14ac:dyDescent="0.4">
      <c r="A80" s="293"/>
      <c r="B80" s="388"/>
      <c r="C80" s="397"/>
      <c r="D80" s="176">
        <v>1</v>
      </c>
      <c r="E80" s="176">
        <v>1</v>
      </c>
      <c r="F80" s="176">
        <v>1</v>
      </c>
      <c r="G80" s="176">
        <v>1</v>
      </c>
      <c r="H80" s="339" t="s">
        <v>53</v>
      </c>
      <c r="I80" s="20"/>
      <c r="J80" s="344">
        <v>30000</v>
      </c>
      <c r="K80" s="175" t="s">
        <v>54</v>
      </c>
      <c r="L80" s="17">
        <v>71635</v>
      </c>
      <c r="M80" s="333" t="str">
        <f>VLOOKUP(L80,'UNDP Fund Codes'!A68:B451,2,0)</f>
        <v>Travel Cost - Other</v>
      </c>
      <c r="N80" s="177">
        <v>15110</v>
      </c>
      <c r="O80" s="177">
        <f t="shared" si="1"/>
        <v>10073.333333333332</v>
      </c>
      <c r="P80" s="177">
        <f t="shared" si="2"/>
        <v>5036.6666666666661</v>
      </c>
      <c r="Q80" s="177">
        <f t="shared" si="3"/>
        <v>2518.333333333333</v>
      </c>
      <c r="R80" s="177">
        <f t="shared" si="4"/>
        <v>2518.333333333333</v>
      </c>
      <c r="S80" s="177">
        <f t="shared" si="5"/>
        <v>2518.333333333333</v>
      </c>
      <c r="T80" s="177">
        <f t="shared" si="6"/>
        <v>2518.333333333333</v>
      </c>
      <c r="U80" s="556">
        <f t="shared" si="7"/>
        <v>2518.333333333333</v>
      </c>
      <c r="V80" s="557">
        <f>N80*$V$15</f>
        <v>2518.333333333333</v>
      </c>
      <c r="W80" s="546"/>
      <c r="X80" s="238"/>
    </row>
    <row r="81" spans="1:24" ht="101.5" x14ac:dyDescent="0.25">
      <c r="A81" s="296" t="s">
        <v>111</v>
      </c>
      <c r="B81" s="388" t="s">
        <v>112</v>
      </c>
      <c r="C81" s="389" t="s">
        <v>113</v>
      </c>
      <c r="D81" s="176">
        <v>1</v>
      </c>
      <c r="E81" s="176">
        <v>1</v>
      </c>
      <c r="F81" s="176">
        <v>1</v>
      </c>
      <c r="G81" s="176">
        <v>1</v>
      </c>
      <c r="H81" s="339" t="s">
        <v>114</v>
      </c>
      <c r="I81" s="12" t="s">
        <v>59</v>
      </c>
      <c r="J81" s="345">
        <v>30000</v>
      </c>
      <c r="K81" s="254" t="s">
        <v>54</v>
      </c>
      <c r="L81" s="236">
        <v>75705</v>
      </c>
      <c r="M81" s="333" t="str">
        <f>VLOOKUP(L81,'UNDP Fund Codes'!A69:B452,2,0)</f>
        <v>Learning Costs - Course Fee (non staff)</v>
      </c>
      <c r="N81" s="177">
        <v>30000</v>
      </c>
      <c r="O81" s="177">
        <f t="shared" si="1"/>
        <v>20000</v>
      </c>
      <c r="P81" s="177">
        <f t="shared" si="2"/>
        <v>10000</v>
      </c>
      <c r="Q81" s="177">
        <f t="shared" si="3"/>
        <v>5000</v>
      </c>
      <c r="R81" s="177">
        <f t="shared" si="4"/>
        <v>5000</v>
      </c>
      <c r="S81" s="177">
        <f t="shared" si="5"/>
        <v>5000</v>
      </c>
      <c r="T81" s="177">
        <f t="shared" si="6"/>
        <v>5000</v>
      </c>
      <c r="U81" s="556">
        <f t="shared" si="7"/>
        <v>5000</v>
      </c>
      <c r="V81" s="557">
        <f>N81*$V$15</f>
        <v>5000</v>
      </c>
      <c r="W81" s="546"/>
      <c r="X81" s="238"/>
    </row>
    <row r="82" spans="1:24" ht="31" x14ac:dyDescent="0.25">
      <c r="A82" s="296" t="s">
        <v>115</v>
      </c>
      <c r="B82" s="388"/>
      <c r="C82" s="390"/>
      <c r="D82" s="176">
        <v>1</v>
      </c>
      <c r="E82" s="176">
        <v>1</v>
      </c>
      <c r="F82" s="176">
        <v>1</v>
      </c>
      <c r="G82" s="176">
        <v>1</v>
      </c>
      <c r="H82" s="342" t="s">
        <v>53</v>
      </c>
      <c r="I82" s="20"/>
      <c r="J82" s="345">
        <v>30000</v>
      </c>
      <c r="K82" s="254" t="s">
        <v>54</v>
      </c>
      <c r="L82" s="236">
        <v>75705</v>
      </c>
      <c r="M82" s="333" t="str">
        <f>VLOOKUP(L82,'UNDP Fund Codes'!A70:B453,2,0)</f>
        <v>Learning Costs - Course Fee (non staff)</v>
      </c>
      <c r="N82" s="177">
        <v>45000</v>
      </c>
      <c r="O82" s="177">
        <f t="shared" ref="O82:O103" si="11">N82*$O$15</f>
        <v>30000</v>
      </c>
      <c r="P82" s="177">
        <f t="shared" ref="P82:P103" si="12">N82*$P$15</f>
        <v>15000</v>
      </c>
      <c r="Q82" s="177">
        <f t="shared" ref="Q82:Q103" si="13">N82*$Q$15</f>
        <v>7500</v>
      </c>
      <c r="R82" s="177">
        <f t="shared" ref="R82:R103" si="14">N82*$R$15</f>
        <v>7500</v>
      </c>
      <c r="S82" s="177">
        <f t="shared" ref="S82:S103" si="15">N82*$S$15</f>
        <v>7500</v>
      </c>
      <c r="T82" s="177">
        <f t="shared" ref="T82:T103" si="16">N82*$T$15</f>
        <v>7500</v>
      </c>
      <c r="U82" s="556">
        <f t="shared" ref="U82:U103" si="17">N82*$U$15</f>
        <v>7500</v>
      </c>
      <c r="V82" s="557">
        <f>N82*$V$15</f>
        <v>7500</v>
      </c>
      <c r="W82" s="546"/>
      <c r="X82" s="238"/>
    </row>
    <row r="83" spans="1:24" ht="16" thickBot="1" x14ac:dyDescent="0.4">
      <c r="A83" s="296" t="s">
        <v>116</v>
      </c>
      <c r="B83" s="388"/>
      <c r="C83" s="390"/>
      <c r="D83" s="176">
        <v>1</v>
      </c>
      <c r="E83" s="176">
        <v>1</v>
      </c>
      <c r="F83" s="176">
        <v>1</v>
      </c>
      <c r="G83" s="176">
        <v>1</v>
      </c>
      <c r="H83" s="339" t="s">
        <v>53</v>
      </c>
      <c r="I83" s="12"/>
      <c r="J83" s="344">
        <v>30000</v>
      </c>
      <c r="K83" s="175" t="s">
        <v>54</v>
      </c>
      <c r="L83" s="17">
        <v>71635</v>
      </c>
      <c r="M83" s="333" t="str">
        <f>VLOOKUP(L83,'UNDP Fund Codes'!A71:B454,2,0)</f>
        <v>Travel Cost - Other</v>
      </c>
      <c r="N83" s="177">
        <v>12000</v>
      </c>
      <c r="O83" s="177">
        <f t="shared" si="11"/>
        <v>8000</v>
      </c>
      <c r="P83" s="177">
        <f t="shared" si="12"/>
        <v>4000</v>
      </c>
      <c r="Q83" s="177">
        <f t="shared" si="13"/>
        <v>2000</v>
      </c>
      <c r="R83" s="177">
        <f t="shared" si="14"/>
        <v>2000</v>
      </c>
      <c r="S83" s="177">
        <f t="shared" si="15"/>
        <v>2000</v>
      </c>
      <c r="T83" s="177">
        <f t="shared" si="16"/>
        <v>2000</v>
      </c>
      <c r="U83" s="556">
        <f t="shared" si="17"/>
        <v>2000</v>
      </c>
      <c r="V83" s="557">
        <f>N83*$V$15</f>
        <v>2000</v>
      </c>
      <c r="W83" s="546"/>
      <c r="X83" s="238"/>
    </row>
    <row r="84" spans="1:24" ht="31" x14ac:dyDescent="0.35">
      <c r="A84" s="296"/>
      <c r="B84" s="388" t="s">
        <v>117</v>
      </c>
      <c r="C84" s="389" t="s">
        <v>118</v>
      </c>
      <c r="D84" s="176">
        <v>1</v>
      </c>
      <c r="E84" s="176">
        <v>1</v>
      </c>
      <c r="F84" s="176">
        <v>1</v>
      </c>
      <c r="G84" s="176">
        <v>1</v>
      </c>
      <c r="H84" s="342" t="s">
        <v>119</v>
      </c>
      <c r="I84" s="12"/>
      <c r="J84" s="344">
        <v>30000</v>
      </c>
      <c r="K84" s="175" t="s">
        <v>54</v>
      </c>
      <c r="L84" s="17">
        <v>74225</v>
      </c>
      <c r="M84" s="333" t="str">
        <f>VLOOKUP(L84,'UNDP Fund Codes'!A72:B455,2,0)</f>
        <v>Other Media Costs</v>
      </c>
      <c r="N84" s="177">
        <v>8000</v>
      </c>
      <c r="O84" s="177">
        <f t="shared" si="11"/>
        <v>5333.333333333333</v>
      </c>
      <c r="P84" s="177">
        <f t="shared" si="12"/>
        <v>2666.6666666666665</v>
      </c>
      <c r="Q84" s="177">
        <f t="shared" si="13"/>
        <v>1333.3333333333333</v>
      </c>
      <c r="R84" s="177">
        <f t="shared" si="14"/>
        <v>1333.3333333333333</v>
      </c>
      <c r="S84" s="177">
        <f t="shared" si="15"/>
        <v>1333.3333333333333</v>
      </c>
      <c r="T84" s="177">
        <f t="shared" si="16"/>
        <v>1333.3333333333333</v>
      </c>
      <c r="U84" s="556">
        <f t="shared" si="17"/>
        <v>1333.3333333333333</v>
      </c>
      <c r="V84" s="557">
        <f>N84*$V$15</f>
        <v>1333.3333333333333</v>
      </c>
      <c r="W84" s="546"/>
      <c r="X84" s="238"/>
    </row>
    <row r="85" spans="1:24" ht="31" x14ac:dyDescent="0.25">
      <c r="A85" s="296"/>
      <c r="B85" s="388"/>
      <c r="C85" s="390"/>
      <c r="D85" s="176">
        <v>1</v>
      </c>
      <c r="E85" s="176">
        <v>1</v>
      </c>
      <c r="F85" s="176">
        <v>1</v>
      </c>
      <c r="G85" s="176">
        <v>1</v>
      </c>
      <c r="H85" s="342" t="s">
        <v>53</v>
      </c>
      <c r="I85" s="20"/>
      <c r="J85" s="344">
        <v>30000</v>
      </c>
      <c r="K85" s="175" t="s">
        <v>54</v>
      </c>
      <c r="L85" s="14">
        <v>74210</v>
      </c>
      <c r="M85" s="333" t="str">
        <f>VLOOKUP(L85,'UNDP Fund Codes'!A73:B456,2,0)</f>
        <v>Printing and Publications</v>
      </c>
      <c r="N85" s="177">
        <v>7000</v>
      </c>
      <c r="O85" s="177">
        <f t="shared" si="11"/>
        <v>4666.6666666666661</v>
      </c>
      <c r="P85" s="177">
        <f t="shared" si="12"/>
        <v>2333.333333333333</v>
      </c>
      <c r="Q85" s="177">
        <f t="shared" si="13"/>
        <v>1166.6666666666665</v>
      </c>
      <c r="R85" s="177">
        <f t="shared" si="14"/>
        <v>1166.6666666666665</v>
      </c>
      <c r="S85" s="177">
        <f t="shared" si="15"/>
        <v>1166.6666666666665</v>
      </c>
      <c r="T85" s="177">
        <f t="shared" si="16"/>
        <v>1166.6666666666665</v>
      </c>
      <c r="U85" s="556">
        <f t="shared" si="17"/>
        <v>1166.6666666666665</v>
      </c>
      <c r="V85" s="557">
        <f>N85*$V$15</f>
        <v>1166.6666666666665</v>
      </c>
      <c r="W85" s="546"/>
      <c r="X85" s="238"/>
    </row>
    <row r="86" spans="1:24" x14ac:dyDescent="0.35">
      <c r="A86" s="296"/>
      <c r="B86" s="388"/>
      <c r="C86" s="390"/>
      <c r="D86" s="176">
        <v>1</v>
      </c>
      <c r="E86" s="176">
        <v>1</v>
      </c>
      <c r="F86" s="176">
        <v>1</v>
      </c>
      <c r="G86" s="176">
        <v>1</v>
      </c>
      <c r="H86" s="339" t="s">
        <v>53</v>
      </c>
      <c r="I86" s="12"/>
      <c r="J86" s="344">
        <v>30000</v>
      </c>
      <c r="K86" s="175" t="s">
        <v>54</v>
      </c>
      <c r="L86" s="17">
        <v>71635</v>
      </c>
      <c r="M86" s="333" t="str">
        <f>VLOOKUP(L86,'UNDP Fund Codes'!A74:B457,2,0)</f>
        <v>Travel Cost - Other</v>
      </c>
      <c r="N86" s="177">
        <v>15000</v>
      </c>
      <c r="O86" s="177">
        <f t="shared" si="11"/>
        <v>10000</v>
      </c>
      <c r="P86" s="177">
        <f t="shared" si="12"/>
        <v>5000</v>
      </c>
      <c r="Q86" s="177">
        <f t="shared" si="13"/>
        <v>2500</v>
      </c>
      <c r="R86" s="177">
        <f t="shared" si="14"/>
        <v>2500</v>
      </c>
      <c r="S86" s="177">
        <f t="shared" si="15"/>
        <v>2500</v>
      </c>
      <c r="T86" s="177">
        <f t="shared" si="16"/>
        <v>2500</v>
      </c>
      <c r="U86" s="556">
        <f t="shared" si="17"/>
        <v>2500</v>
      </c>
      <c r="V86" s="557">
        <f>N86*$V$15</f>
        <v>2500</v>
      </c>
      <c r="W86" s="546"/>
      <c r="X86" s="238"/>
    </row>
    <row r="87" spans="1:24" ht="16" thickBot="1" x14ac:dyDescent="0.4">
      <c r="A87" s="296"/>
      <c r="B87" s="178"/>
      <c r="C87" s="174" t="s">
        <v>120</v>
      </c>
      <c r="D87" s="21"/>
      <c r="E87" s="21"/>
      <c r="F87" s="21"/>
      <c r="G87" s="21"/>
      <c r="H87" s="24"/>
      <c r="I87" s="348"/>
      <c r="J87" s="174"/>
      <c r="K87" s="21"/>
      <c r="L87" s="21"/>
      <c r="M87" s="334"/>
      <c r="N87" s="19">
        <f>SUM(N75:N86)</f>
        <v>212110</v>
      </c>
      <c r="O87" s="19">
        <f>SUM(O75:O86)</f>
        <v>141406.66666666666</v>
      </c>
      <c r="P87" s="19">
        <f>SUM(P75:P86)</f>
        <v>70703.333333333328</v>
      </c>
      <c r="Q87" s="19">
        <f t="shared" ref="Q87:V87" si="18">SUM(Q75:Q86)</f>
        <v>35351.666666666664</v>
      </c>
      <c r="R87" s="19">
        <f t="shared" si="18"/>
        <v>35351.666666666664</v>
      </c>
      <c r="S87" s="19">
        <f t="shared" si="18"/>
        <v>35351.666666666664</v>
      </c>
      <c r="T87" s="19">
        <f t="shared" si="18"/>
        <v>35351.666666666664</v>
      </c>
      <c r="U87" s="560">
        <f t="shared" si="18"/>
        <v>35351.666666666664</v>
      </c>
      <c r="V87" s="561">
        <f t="shared" si="18"/>
        <v>35351.666666666664</v>
      </c>
      <c r="W87" s="546"/>
      <c r="X87" s="238"/>
    </row>
    <row r="88" spans="1:24" ht="105.5" customHeight="1" x14ac:dyDescent="0.25">
      <c r="A88" s="295" t="s">
        <v>1026</v>
      </c>
      <c r="B88" s="388" t="s">
        <v>122</v>
      </c>
      <c r="C88" s="389"/>
      <c r="D88" s="176">
        <v>1</v>
      </c>
      <c r="E88" s="176">
        <v>1</v>
      </c>
      <c r="F88" s="176">
        <v>1</v>
      </c>
      <c r="G88" s="176">
        <v>1</v>
      </c>
      <c r="H88" s="339" t="s">
        <v>53</v>
      </c>
      <c r="I88" s="12"/>
      <c r="J88" s="344">
        <v>30000</v>
      </c>
      <c r="K88" s="175" t="s">
        <v>54</v>
      </c>
      <c r="L88" s="23">
        <v>67305</v>
      </c>
      <c r="M88" s="333" t="str">
        <f>VLOOKUP(L88,'UNDP Fund Codes'!A76:B459,2,0)</f>
        <v>Labour Cost – GS Staff</v>
      </c>
      <c r="N88" s="177">
        <v>66609.254814111482</v>
      </c>
      <c r="O88" s="177">
        <f t="shared" si="11"/>
        <v>44406.169876074317</v>
      </c>
      <c r="P88" s="177">
        <f t="shared" si="12"/>
        <v>22203.084938037158</v>
      </c>
      <c r="Q88" s="177">
        <f t="shared" si="13"/>
        <v>11101.542469018579</v>
      </c>
      <c r="R88" s="177">
        <f t="shared" si="14"/>
        <v>11101.542469018579</v>
      </c>
      <c r="S88" s="177">
        <f t="shared" si="15"/>
        <v>11101.542469018579</v>
      </c>
      <c r="T88" s="177">
        <f t="shared" si="16"/>
        <v>11101.542469018579</v>
      </c>
      <c r="U88" s="556">
        <f t="shared" si="17"/>
        <v>11101.542469018579</v>
      </c>
      <c r="V88" s="557">
        <f>N88*$V$15</f>
        <v>11101.542469018579</v>
      </c>
      <c r="W88" s="546"/>
      <c r="X88" s="238"/>
    </row>
    <row r="89" spans="1:24" ht="43.5" x14ac:dyDescent="0.25">
      <c r="A89" s="295"/>
      <c r="B89" s="388"/>
      <c r="C89" s="390"/>
      <c r="D89" s="176">
        <v>1</v>
      </c>
      <c r="E89" s="176">
        <v>1</v>
      </c>
      <c r="F89" s="176">
        <v>1</v>
      </c>
      <c r="G89" s="176">
        <v>1</v>
      </c>
      <c r="H89" s="342" t="s">
        <v>53</v>
      </c>
      <c r="I89" s="20"/>
      <c r="J89" s="344">
        <v>30000</v>
      </c>
      <c r="K89" s="175" t="s">
        <v>54</v>
      </c>
      <c r="L89" s="23">
        <v>71465</v>
      </c>
      <c r="M89" s="333" t="str">
        <f>VLOOKUP(L89,'UNDP Fund Codes'!A77:B460,2,0)</f>
        <v>Labour Cost - International Personnel Services Agreement</v>
      </c>
      <c r="N89" s="177">
        <v>45959.987002182017</v>
      </c>
      <c r="O89" s="177">
        <f t="shared" si="11"/>
        <v>30639.99133478801</v>
      </c>
      <c r="P89" s="177">
        <f t="shared" si="12"/>
        <v>15319.995667394005</v>
      </c>
      <c r="Q89" s="177">
        <f t="shared" si="13"/>
        <v>7659.9978336970025</v>
      </c>
      <c r="R89" s="177">
        <f t="shared" si="14"/>
        <v>7659.9978336970025</v>
      </c>
      <c r="S89" s="177">
        <f t="shared" si="15"/>
        <v>7659.9978336970025</v>
      </c>
      <c r="T89" s="177">
        <f t="shared" si="16"/>
        <v>7659.9978336970025</v>
      </c>
      <c r="U89" s="556">
        <f t="shared" si="17"/>
        <v>7659.9978336970025</v>
      </c>
      <c r="V89" s="557">
        <f>N89*$V$15</f>
        <v>7659.9978336970025</v>
      </c>
      <c r="W89" s="547"/>
      <c r="X89" s="238"/>
    </row>
    <row r="90" spans="1:24" ht="43.5" x14ac:dyDescent="0.25">
      <c r="A90" s="291"/>
      <c r="B90" s="388"/>
      <c r="C90" s="390"/>
      <c r="D90" s="176">
        <v>1</v>
      </c>
      <c r="E90" s="176">
        <v>1</v>
      </c>
      <c r="F90" s="176">
        <v>1</v>
      </c>
      <c r="G90" s="176">
        <v>1</v>
      </c>
      <c r="H90" s="342" t="s">
        <v>53</v>
      </c>
      <c r="I90" s="20"/>
      <c r="J90" s="344">
        <v>30000</v>
      </c>
      <c r="K90" s="175" t="s">
        <v>54</v>
      </c>
      <c r="L90" s="23">
        <v>71465</v>
      </c>
      <c r="M90" s="333" t="str">
        <f>VLOOKUP(L90,'UNDP Fund Codes'!A79:B462,2,0)</f>
        <v>Labour Cost - International Personnel Services Agreement</v>
      </c>
      <c r="N90" s="177">
        <v>35091.333922069854</v>
      </c>
      <c r="O90" s="177">
        <f t="shared" si="11"/>
        <v>23394.222614713235</v>
      </c>
      <c r="P90" s="177">
        <f t="shared" si="12"/>
        <v>11697.111307356618</v>
      </c>
      <c r="Q90" s="177">
        <f t="shared" si="13"/>
        <v>5848.5556536783088</v>
      </c>
      <c r="R90" s="177">
        <f t="shared" si="14"/>
        <v>5848.5556536783088</v>
      </c>
      <c r="S90" s="177">
        <f t="shared" si="15"/>
        <v>5848.5556536783088</v>
      </c>
      <c r="T90" s="177">
        <f t="shared" si="16"/>
        <v>5848.5556536783088</v>
      </c>
      <c r="U90" s="556">
        <f t="shared" si="17"/>
        <v>5848.5556536783088</v>
      </c>
      <c r="V90" s="557">
        <f>N90*$V$15</f>
        <v>5848.5556536783088</v>
      </c>
      <c r="W90" s="546"/>
      <c r="X90" s="238"/>
    </row>
    <row r="91" spans="1:24" ht="43.5" x14ac:dyDescent="0.25">
      <c r="A91" s="293"/>
      <c r="B91" s="388"/>
      <c r="C91" s="390"/>
      <c r="D91" s="176">
        <v>1</v>
      </c>
      <c r="E91" s="176">
        <v>1</v>
      </c>
      <c r="F91" s="176">
        <v>1</v>
      </c>
      <c r="G91" s="176">
        <v>1</v>
      </c>
      <c r="H91" s="342" t="s">
        <v>53</v>
      </c>
      <c r="I91" s="20"/>
      <c r="J91" s="344">
        <v>30000</v>
      </c>
      <c r="K91" s="175" t="s">
        <v>54</v>
      </c>
      <c r="L91" s="23">
        <v>71475</v>
      </c>
      <c r="M91" s="333" t="str">
        <f>VLOOKUP(L91,'UNDP Fund Codes'!A80:B463,2,0)</f>
        <v>Labour Cost - National Personnel Services Agreement</v>
      </c>
      <c r="N91" s="177">
        <v>14322.653768215665</v>
      </c>
      <c r="O91" s="177">
        <f>N91</f>
        <v>14322.653768215665</v>
      </c>
      <c r="P91" s="177"/>
      <c r="Q91" s="177">
        <f>$N$91/4</f>
        <v>3580.6634420539162</v>
      </c>
      <c r="R91" s="177">
        <f t="shared" ref="R91:T91" si="19">$N$91/4</f>
        <v>3580.6634420539162</v>
      </c>
      <c r="S91" s="177">
        <f t="shared" si="19"/>
        <v>3580.6634420539162</v>
      </c>
      <c r="T91" s="177">
        <f t="shared" si="19"/>
        <v>3580.6634420539162</v>
      </c>
      <c r="U91" s="556"/>
      <c r="V91" s="557"/>
      <c r="W91" s="546"/>
      <c r="X91" s="238"/>
    </row>
    <row r="92" spans="1:24" ht="43.5" x14ac:dyDescent="0.25">
      <c r="A92" s="293"/>
      <c r="B92" s="388"/>
      <c r="C92" s="390"/>
      <c r="D92" s="176">
        <v>1</v>
      </c>
      <c r="E92" s="176">
        <v>1</v>
      </c>
      <c r="F92" s="176">
        <v>1</v>
      </c>
      <c r="G92" s="176">
        <v>1</v>
      </c>
      <c r="H92" s="342" t="s">
        <v>53</v>
      </c>
      <c r="I92" s="20"/>
      <c r="J92" s="344">
        <v>30000</v>
      </c>
      <c r="K92" s="175" t="s">
        <v>54</v>
      </c>
      <c r="L92" s="23">
        <v>71475</v>
      </c>
      <c r="M92" s="333" t="str">
        <f>VLOOKUP(L92,'UNDP Fund Codes'!A81:B464,2,0)</f>
        <v>Labour Cost - National Personnel Services Agreement</v>
      </c>
      <c r="N92" s="177">
        <v>14322.653768215665</v>
      </c>
      <c r="O92" s="177">
        <f>N92</f>
        <v>14322.653768215665</v>
      </c>
      <c r="P92" s="177"/>
      <c r="Q92" s="177">
        <f>$N$92/4</f>
        <v>3580.6634420539162</v>
      </c>
      <c r="R92" s="177">
        <f>$N$92/4</f>
        <v>3580.6634420539162</v>
      </c>
      <c r="S92" s="177">
        <f>$N$92/4</f>
        <v>3580.6634420539162</v>
      </c>
      <c r="T92" s="177">
        <f>$N$92/4</f>
        <v>3580.6634420539162</v>
      </c>
      <c r="U92" s="556"/>
      <c r="V92" s="557"/>
      <c r="W92" s="546"/>
      <c r="X92" s="238"/>
    </row>
    <row r="93" spans="1:24" ht="43.5" x14ac:dyDescent="0.25">
      <c r="A93" s="293"/>
      <c r="B93" s="388"/>
      <c r="C93" s="390"/>
      <c r="D93" s="176">
        <v>1</v>
      </c>
      <c r="E93" s="176">
        <v>1</v>
      </c>
      <c r="F93" s="176">
        <v>1</v>
      </c>
      <c r="G93" s="176">
        <v>1</v>
      </c>
      <c r="H93" s="342" t="s">
        <v>53</v>
      </c>
      <c r="I93" s="20"/>
      <c r="J93" s="344">
        <v>30000</v>
      </c>
      <c r="K93" s="175" t="s">
        <v>54</v>
      </c>
      <c r="L93" s="23">
        <v>71475</v>
      </c>
      <c r="M93" s="333" t="str">
        <f>VLOOKUP(L93,'UNDP Fund Codes'!A82:B465,2,0)</f>
        <v>Labour Cost - National Personnel Services Agreement</v>
      </c>
      <c r="N93" s="177">
        <v>14322.653768215665</v>
      </c>
      <c r="O93" s="177">
        <f>N93</f>
        <v>14322.653768215665</v>
      </c>
      <c r="P93" s="177"/>
      <c r="Q93" s="177">
        <f>$N$93/4</f>
        <v>3580.6634420539162</v>
      </c>
      <c r="R93" s="177">
        <f t="shared" ref="R93:T93" si="20">$N$93/4</f>
        <v>3580.6634420539162</v>
      </c>
      <c r="S93" s="177">
        <f t="shared" si="20"/>
        <v>3580.6634420539162</v>
      </c>
      <c r="T93" s="177">
        <f t="shared" si="20"/>
        <v>3580.6634420539162</v>
      </c>
      <c r="U93" s="556"/>
      <c r="V93" s="557"/>
      <c r="W93" s="546"/>
      <c r="X93" s="238"/>
    </row>
    <row r="94" spans="1:24" ht="43.5" x14ac:dyDescent="0.25">
      <c r="A94" s="293"/>
      <c r="B94" s="388"/>
      <c r="C94" s="390"/>
      <c r="D94" s="176">
        <v>1</v>
      </c>
      <c r="E94" s="176">
        <v>1</v>
      </c>
      <c r="F94" s="176">
        <v>1</v>
      </c>
      <c r="G94" s="176">
        <v>1</v>
      </c>
      <c r="H94" s="342" t="s">
        <v>53</v>
      </c>
      <c r="I94" s="20"/>
      <c r="J94" s="344">
        <v>30000</v>
      </c>
      <c r="K94" s="175" t="s">
        <v>54</v>
      </c>
      <c r="L94" s="23">
        <v>71475</v>
      </c>
      <c r="M94" s="333" t="str">
        <f>VLOOKUP(L94,'UNDP Fund Codes'!A83:B466,2,0)</f>
        <v>Labour Cost - National Personnel Services Agreement</v>
      </c>
      <c r="N94" s="177">
        <v>14322.653768215665</v>
      </c>
      <c r="O94" s="177">
        <f>N94</f>
        <v>14322.653768215665</v>
      </c>
      <c r="P94" s="177"/>
      <c r="Q94" s="177">
        <f>$N$94/4</f>
        <v>3580.6634420539162</v>
      </c>
      <c r="R94" s="177">
        <f t="shared" ref="R94:T94" si="21">$N$94/4</f>
        <v>3580.6634420539162</v>
      </c>
      <c r="S94" s="177">
        <f t="shared" si="21"/>
        <v>3580.6634420539162</v>
      </c>
      <c r="T94" s="177">
        <f t="shared" si="21"/>
        <v>3580.6634420539162</v>
      </c>
      <c r="U94" s="556"/>
      <c r="V94" s="557"/>
      <c r="W94" s="546"/>
      <c r="X94" s="238"/>
    </row>
    <row r="95" spans="1:24" ht="43.5" x14ac:dyDescent="0.25">
      <c r="A95" s="293"/>
      <c r="B95" s="388"/>
      <c r="C95" s="390"/>
      <c r="D95" s="176">
        <v>1</v>
      </c>
      <c r="E95" s="176">
        <v>1</v>
      </c>
      <c r="F95" s="176">
        <v>1</v>
      </c>
      <c r="G95" s="176">
        <v>1</v>
      </c>
      <c r="H95" s="342" t="s">
        <v>53</v>
      </c>
      <c r="I95" s="20"/>
      <c r="J95" s="344">
        <v>30000</v>
      </c>
      <c r="K95" s="175" t="s">
        <v>54</v>
      </c>
      <c r="L95" s="23">
        <v>71475</v>
      </c>
      <c r="M95" s="333" t="str">
        <f>VLOOKUP(L95,'UNDP Fund Codes'!A84:B467,2,0)</f>
        <v>Labour Cost - National Personnel Services Agreement</v>
      </c>
      <c r="N95" s="177">
        <v>12178.92002525862</v>
      </c>
      <c r="O95" s="177">
        <f>N95*O15</f>
        <v>8119.2800168390795</v>
      </c>
      <c r="P95" s="177">
        <f>N95*P15</f>
        <v>4059.6400084195398</v>
      </c>
      <c r="Q95" s="177">
        <f t="shared" ref="Q95:V95" si="22">$N$95*Q15</f>
        <v>2029.8200042097699</v>
      </c>
      <c r="R95" s="177">
        <f t="shared" si="22"/>
        <v>2029.8200042097699</v>
      </c>
      <c r="S95" s="177">
        <f t="shared" si="22"/>
        <v>2029.8200042097699</v>
      </c>
      <c r="T95" s="177">
        <f t="shared" si="22"/>
        <v>2029.8200042097699</v>
      </c>
      <c r="U95" s="556">
        <f t="shared" si="22"/>
        <v>2029.8200042097699</v>
      </c>
      <c r="V95" s="557">
        <f t="shared" si="22"/>
        <v>2029.8200042097699</v>
      </c>
      <c r="W95" s="546"/>
      <c r="X95" s="238"/>
    </row>
    <row r="96" spans="1:24" ht="43.5" x14ac:dyDescent="0.25">
      <c r="A96" s="293"/>
      <c r="B96" s="388"/>
      <c r="C96" s="390"/>
      <c r="D96" s="176">
        <v>1</v>
      </c>
      <c r="E96" s="176">
        <v>1</v>
      </c>
      <c r="F96" s="176">
        <v>1</v>
      </c>
      <c r="G96" s="176">
        <v>1</v>
      </c>
      <c r="H96" s="342" t="s">
        <v>53</v>
      </c>
      <c r="I96" s="20"/>
      <c r="J96" s="344">
        <v>30000</v>
      </c>
      <c r="K96" s="175" t="s">
        <v>54</v>
      </c>
      <c r="L96" s="23">
        <v>71475</v>
      </c>
      <c r="M96" s="333" t="str">
        <f>VLOOKUP(L96,'UNDP Fund Codes'!A85:B468,2,0)</f>
        <v>Labour Cost - National Personnel Services Agreement</v>
      </c>
      <c r="N96" s="177">
        <v>36366.521126785701</v>
      </c>
      <c r="O96" s="177"/>
      <c r="P96" s="177">
        <f>N96</f>
        <v>36366.521126785701</v>
      </c>
      <c r="Q96" s="177"/>
      <c r="R96" s="177"/>
      <c r="S96" s="177"/>
      <c r="T96" s="177"/>
      <c r="U96" s="556">
        <f>P96*0.5</f>
        <v>18183.260563392851</v>
      </c>
      <c r="V96" s="557">
        <f>P96*0.5</f>
        <v>18183.260563392851</v>
      </c>
      <c r="W96" s="546"/>
      <c r="X96" s="238"/>
    </row>
    <row r="97" spans="1:24" ht="43.5" x14ac:dyDescent="0.25">
      <c r="A97" s="293"/>
      <c r="B97" s="388"/>
      <c r="C97" s="390"/>
      <c r="D97" s="176">
        <v>1</v>
      </c>
      <c r="E97" s="176">
        <v>1</v>
      </c>
      <c r="F97" s="176">
        <v>1</v>
      </c>
      <c r="G97" s="176">
        <v>1</v>
      </c>
      <c r="H97" s="342" t="s">
        <v>53</v>
      </c>
      <c r="I97" s="20"/>
      <c r="J97" s="344">
        <v>30000</v>
      </c>
      <c r="K97" s="175" t="s">
        <v>54</v>
      </c>
      <c r="L97" s="23">
        <v>71475</v>
      </c>
      <c r="M97" s="333" t="str">
        <f>VLOOKUP(L97,'UNDP Fund Codes'!A86:B469,2,0)</f>
        <v>Labour Cost - National Personnel Services Agreement</v>
      </c>
      <c r="N97" s="177">
        <v>16894.889378314721</v>
      </c>
      <c r="O97" s="177">
        <f t="shared" si="11"/>
        <v>11263.259585543146</v>
      </c>
      <c r="P97" s="177">
        <f t="shared" si="12"/>
        <v>5631.6297927715732</v>
      </c>
      <c r="Q97" s="177">
        <f t="shared" si="13"/>
        <v>2815.8148963857866</v>
      </c>
      <c r="R97" s="177">
        <f t="shared" si="14"/>
        <v>2815.8148963857866</v>
      </c>
      <c r="S97" s="177">
        <f t="shared" si="15"/>
        <v>2815.8148963857866</v>
      </c>
      <c r="T97" s="177">
        <f t="shared" si="16"/>
        <v>2815.8148963857866</v>
      </c>
      <c r="U97" s="556">
        <f t="shared" si="17"/>
        <v>2815.8148963857866</v>
      </c>
      <c r="V97" s="557">
        <f>N97*$V$15</f>
        <v>2815.8148963857866</v>
      </c>
      <c r="W97" s="546"/>
      <c r="X97" s="238"/>
    </row>
    <row r="98" spans="1:24" ht="31" x14ac:dyDescent="0.25">
      <c r="A98" s="293"/>
      <c r="B98" s="388"/>
      <c r="C98" s="390"/>
      <c r="D98" s="176">
        <v>1</v>
      </c>
      <c r="E98" s="176">
        <v>1</v>
      </c>
      <c r="F98" s="176">
        <v>1</v>
      </c>
      <c r="G98" s="176">
        <v>1</v>
      </c>
      <c r="H98" s="342" t="s">
        <v>53</v>
      </c>
      <c r="I98" s="20"/>
      <c r="J98" s="344">
        <v>30000</v>
      </c>
      <c r="K98" s="175" t="s">
        <v>54</v>
      </c>
      <c r="L98" s="349">
        <v>67305</v>
      </c>
      <c r="M98" s="350" t="s">
        <v>741</v>
      </c>
      <c r="N98" s="177">
        <f>(SUM(N42,N61,N74,N87,N88:N97,N99:N103))*0.01</f>
        <v>14040.040213415847</v>
      </c>
      <c r="O98" s="177">
        <f>N98</f>
        <v>14040.040213415847</v>
      </c>
      <c r="P98" s="177"/>
      <c r="Q98" s="177">
        <f>$O$98/4</f>
        <v>3510.0100533539617</v>
      </c>
      <c r="R98" s="177">
        <f t="shared" ref="R98:T98" si="23">$O$98/4</f>
        <v>3510.0100533539617</v>
      </c>
      <c r="S98" s="177">
        <f t="shared" si="23"/>
        <v>3510.0100533539617</v>
      </c>
      <c r="T98" s="177">
        <f t="shared" si="23"/>
        <v>3510.0100533539617</v>
      </c>
      <c r="U98" s="556"/>
      <c r="V98" s="557"/>
      <c r="W98" s="546"/>
      <c r="X98" s="238"/>
    </row>
    <row r="99" spans="1:24" ht="31" x14ac:dyDescent="0.25">
      <c r="A99" s="293"/>
      <c r="B99" s="388"/>
      <c r="C99" s="390"/>
      <c r="D99" s="176">
        <v>1</v>
      </c>
      <c r="E99" s="176">
        <v>1</v>
      </c>
      <c r="F99" s="176">
        <v>1</v>
      </c>
      <c r="G99" s="176">
        <v>1</v>
      </c>
      <c r="H99" s="342" t="s">
        <v>53</v>
      </c>
      <c r="I99" s="20"/>
      <c r="J99" s="344">
        <v>30000</v>
      </c>
      <c r="K99" s="175" t="s">
        <v>54</v>
      </c>
      <c r="L99" s="23">
        <v>71635</v>
      </c>
      <c r="M99" s="333" t="str">
        <f>VLOOKUP(L99,'UNDP Fund Codes'!A87:B470,2,0)</f>
        <v>Travel Cost - Other</v>
      </c>
      <c r="N99" s="177">
        <v>5000</v>
      </c>
      <c r="O99" s="177">
        <f>N99</f>
        <v>5000</v>
      </c>
      <c r="P99" s="177"/>
      <c r="Q99" s="177">
        <f>$N$99/4</f>
        <v>1250</v>
      </c>
      <c r="R99" s="177">
        <f t="shared" ref="R99:T99" si="24">$N$99/4</f>
        <v>1250</v>
      </c>
      <c r="S99" s="177">
        <f t="shared" si="24"/>
        <v>1250</v>
      </c>
      <c r="T99" s="177">
        <f t="shared" si="24"/>
        <v>1250</v>
      </c>
      <c r="U99" s="556"/>
      <c r="V99" s="557"/>
      <c r="W99" s="546"/>
      <c r="X99" s="238"/>
    </row>
    <row r="100" spans="1:24" ht="31" x14ac:dyDescent="0.25">
      <c r="A100" s="293"/>
      <c r="B100" s="388"/>
      <c r="C100" s="390"/>
      <c r="D100" s="176">
        <v>1</v>
      </c>
      <c r="E100" s="176">
        <v>1</v>
      </c>
      <c r="F100" s="176">
        <v>1</v>
      </c>
      <c r="G100" s="176">
        <v>1</v>
      </c>
      <c r="H100" s="342" t="s">
        <v>53</v>
      </c>
      <c r="I100" s="20"/>
      <c r="J100" s="344">
        <v>30000</v>
      </c>
      <c r="K100" s="175" t="s">
        <v>54</v>
      </c>
      <c r="L100" s="23">
        <v>71635</v>
      </c>
      <c r="M100" s="333" t="str">
        <f>VLOOKUP(L100,'UNDP Fund Codes'!A88:B471,2,0)</f>
        <v>Travel Cost - Other</v>
      </c>
      <c r="N100" s="177">
        <v>5000</v>
      </c>
      <c r="O100" s="177">
        <f>N100</f>
        <v>5000</v>
      </c>
      <c r="P100" s="177"/>
      <c r="Q100" s="177">
        <f>$N$100/4</f>
        <v>1250</v>
      </c>
      <c r="R100" s="177">
        <f t="shared" ref="R100:T100" si="25">$N$100/4</f>
        <v>1250</v>
      </c>
      <c r="S100" s="177">
        <f t="shared" si="25"/>
        <v>1250</v>
      </c>
      <c r="T100" s="177">
        <f t="shared" si="25"/>
        <v>1250</v>
      </c>
      <c r="U100" s="556"/>
      <c r="V100" s="557"/>
      <c r="W100" s="546"/>
      <c r="X100" s="238"/>
    </row>
    <row r="101" spans="1:24" ht="31" x14ac:dyDescent="0.25">
      <c r="A101" s="293"/>
      <c r="B101" s="388"/>
      <c r="C101" s="390"/>
      <c r="D101" s="176">
        <v>1</v>
      </c>
      <c r="E101" s="176">
        <v>1</v>
      </c>
      <c r="F101" s="176">
        <v>1</v>
      </c>
      <c r="G101" s="176">
        <v>1</v>
      </c>
      <c r="H101" s="342" t="s">
        <v>53</v>
      </c>
      <c r="I101" s="20"/>
      <c r="J101" s="344">
        <v>30000</v>
      </c>
      <c r="K101" s="175" t="s">
        <v>54</v>
      </c>
      <c r="L101" s="23">
        <v>73125</v>
      </c>
      <c r="M101" s="333" t="str">
        <f>VLOOKUP(L101,'UNDP Fund Codes'!A89:B472,2,0)</f>
        <v>Common Services - Premises</v>
      </c>
      <c r="N101" s="177">
        <v>18927</v>
      </c>
      <c r="O101" s="177">
        <f>N101</f>
        <v>18927</v>
      </c>
      <c r="P101" s="177"/>
      <c r="Q101" s="177">
        <f>$N$101/4</f>
        <v>4731.75</v>
      </c>
      <c r="R101" s="177">
        <f t="shared" ref="R101:T101" si="26">$N$101/4</f>
        <v>4731.75</v>
      </c>
      <c r="S101" s="177">
        <f t="shared" si="26"/>
        <v>4731.75</v>
      </c>
      <c r="T101" s="177">
        <f t="shared" si="26"/>
        <v>4731.75</v>
      </c>
      <c r="U101" s="556"/>
      <c r="V101" s="557"/>
      <c r="W101" s="546"/>
      <c r="X101" s="238"/>
    </row>
    <row r="102" spans="1:24" ht="43.5" x14ac:dyDescent="0.25">
      <c r="A102" s="293"/>
      <c r="B102" s="388" t="s">
        <v>123</v>
      </c>
      <c r="C102" s="390"/>
      <c r="D102" s="176">
        <v>1</v>
      </c>
      <c r="E102" s="176">
        <v>1</v>
      </c>
      <c r="F102" s="176">
        <v>1</v>
      </c>
      <c r="G102" s="176">
        <v>1</v>
      </c>
      <c r="H102" s="342" t="s">
        <v>53</v>
      </c>
      <c r="I102" s="20"/>
      <c r="J102" s="344">
        <v>30000</v>
      </c>
      <c r="K102" s="175" t="s">
        <v>54</v>
      </c>
      <c r="L102" s="23">
        <v>74112</v>
      </c>
      <c r="M102" s="335" t="s">
        <v>124</v>
      </c>
      <c r="N102" s="177">
        <v>5000</v>
      </c>
      <c r="O102" s="177">
        <f t="shared" si="11"/>
        <v>3333.333333333333</v>
      </c>
      <c r="P102" s="177">
        <f t="shared" si="12"/>
        <v>1666.6666666666665</v>
      </c>
      <c r="Q102" s="177">
        <f t="shared" si="13"/>
        <v>833.33333333333326</v>
      </c>
      <c r="R102" s="177">
        <f t="shared" si="14"/>
        <v>833.33333333333326</v>
      </c>
      <c r="S102" s="177">
        <f t="shared" si="15"/>
        <v>833.33333333333326</v>
      </c>
      <c r="T102" s="177">
        <f t="shared" si="16"/>
        <v>833.33333333333326</v>
      </c>
      <c r="U102" s="556">
        <f t="shared" si="17"/>
        <v>833.33333333333326</v>
      </c>
      <c r="V102" s="557">
        <f>N102*$V$15</f>
        <v>833.33333333333326</v>
      </c>
      <c r="W102" s="546"/>
      <c r="X102" s="238"/>
    </row>
    <row r="103" spans="1:24" ht="31" x14ac:dyDescent="0.25">
      <c r="A103" s="293"/>
      <c r="B103" s="388"/>
      <c r="C103" s="390"/>
      <c r="D103" s="176">
        <v>1</v>
      </c>
      <c r="E103" s="176">
        <v>1</v>
      </c>
      <c r="F103" s="176">
        <v>1</v>
      </c>
      <c r="G103" s="176">
        <v>1</v>
      </c>
      <c r="H103" s="342" t="s">
        <v>53</v>
      </c>
      <c r="I103" s="20"/>
      <c r="J103" s="344">
        <v>30000</v>
      </c>
      <c r="K103" s="175" t="s">
        <v>54</v>
      </c>
      <c r="L103" s="23">
        <v>74112</v>
      </c>
      <c r="M103" s="335" t="s">
        <v>125</v>
      </c>
      <c r="N103" s="177">
        <v>5000</v>
      </c>
      <c r="O103" s="177">
        <f t="shared" si="11"/>
        <v>3333.333333333333</v>
      </c>
      <c r="P103" s="177">
        <f t="shared" si="12"/>
        <v>1666.6666666666665</v>
      </c>
      <c r="Q103" s="177">
        <f t="shared" si="13"/>
        <v>833.33333333333326</v>
      </c>
      <c r="R103" s="177">
        <f t="shared" si="14"/>
        <v>833.33333333333326</v>
      </c>
      <c r="S103" s="177">
        <f t="shared" si="15"/>
        <v>833.33333333333326</v>
      </c>
      <c r="T103" s="177">
        <f t="shared" si="16"/>
        <v>833.33333333333326</v>
      </c>
      <c r="U103" s="556">
        <f t="shared" si="17"/>
        <v>833.33333333333326</v>
      </c>
      <c r="V103" s="557">
        <f>N103*$V$15</f>
        <v>833.33333333333326</v>
      </c>
      <c r="W103" s="546"/>
      <c r="X103" s="238"/>
    </row>
    <row r="104" spans="1:24" ht="31" x14ac:dyDescent="0.25">
      <c r="A104" s="293"/>
      <c r="B104" s="388"/>
      <c r="C104" s="390"/>
      <c r="D104" s="176">
        <v>1</v>
      </c>
      <c r="E104" s="176">
        <v>1</v>
      </c>
      <c r="F104" s="176">
        <v>1</v>
      </c>
      <c r="G104" s="176">
        <v>1</v>
      </c>
      <c r="H104" s="342" t="s">
        <v>53</v>
      </c>
      <c r="I104" s="20"/>
      <c r="J104" s="344">
        <v>30000</v>
      </c>
      <c r="K104" s="175" t="s">
        <v>54</v>
      </c>
      <c r="L104" s="23">
        <v>72105</v>
      </c>
      <c r="M104" s="335" t="s">
        <v>126</v>
      </c>
      <c r="N104" s="177">
        <f>(SUM(N42,N61,N74,N87,N88:N103)*0.01)</f>
        <v>14180.440615550006</v>
      </c>
      <c r="O104" s="177">
        <f>(SUM(O42,O61,O74,O87,O88:O103)*0.01)</f>
        <v>9578.709120475698</v>
      </c>
      <c r="P104" s="177">
        <f>N104-O104</f>
        <v>4601.7314950743075</v>
      </c>
      <c r="Q104" s="177">
        <f>$O$104/4</f>
        <v>2394.6772801189245</v>
      </c>
      <c r="R104" s="177">
        <f t="shared" ref="R104:T104" si="27">$O$104/4</f>
        <v>2394.6772801189245</v>
      </c>
      <c r="S104" s="177">
        <f t="shared" si="27"/>
        <v>2394.6772801189245</v>
      </c>
      <c r="T104" s="177">
        <f t="shared" si="27"/>
        <v>2394.6772801189245</v>
      </c>
      <c r="U104" s="556">
        <f>$P$104/2</f>
        <v>2300.8657475371538</v>
      </c>
      <c r="V104" s="557">
        <f>$P$104/2</f>
        <v>2300.8657475371538</v>
      </c>
      <c r="W104" s="546"/>
      <c r="X104" s="238"/>
    </row>
    <row r="105" spans="1:24" ht="31" x14ac:dyDescent="0.25">
      <c r="A105" s="293"/>
      <c r="B105" s="281"/>
      <c r="C105" s="282"/>
      <c r="D105" s="176">
        <v>1</v>
      </c>
      <c r="E105" s="176">
        <v>1</v>
      </c>
      <c r="F105" s="176">
        <v>1</v>
      </c>
      <c r="G105" s="176">
        <v>1</v>
      </c>
      <c r="H105" s="342" t="s">
        <v>53</v>
      </c>
      <c r="I105" s="20"/>
      <c r="J105" s="344">
        <v>30000</v>
      </c>
      <c r="K105" s="175" t="s">
        <v>54</v>
      </c>
      <c r="L105" s="23">
        <v>75105</v>
      </c>
      <c r="M105" s="335" t="s">
        <v>127</v>
      </c>
      <c r="N105" s="177">
        <f>1624143-SUM(N42,N61,N74,N87,N88:N104,N106)</f>
        <v>110711.34782944969</v>
      </c>
      <c r="O105" s="177">
        <f>SUM(O42,O61,O74,O87,O88:O104)*0.08</f>
        <v>77395.969693443636</v>
      </c>
      <c r="P105" s="177">
        <f>N105-O105</f>
        <v>33315.378136006053</v>
      </c>
      <c r="Q105" s="177">
        <f>$O$105/4</f>
        <v>19348.992423360909</v>
      </c>
      <c r="R105" s="177">
        <f>$O$105/4</f>
        <v>19348.992423360909</v>
      </c>
      <c r="S105" s="177">
        <f>$O$105/4</f>
        <v>19348.992423360909</v>
      </c>
      <c r="T105" s="177">
        <f>$O$105/4</f>
        <v>19348.992423360909</v>
      </c>
      <c r="U105" s="556">
        <f>P105/2</f>
        <v>16657.689068003026</v>
      </c>
      <c r="V105" s="557">
        <f>P105/2</f>
        <v>16657.689068003026</v>
      </c>
      <c r="W105" s="546"/>
      <c r="X105" s="238"/>
    </row>
    <row r="106" spans="1:24" ht="31" x14ac:dyDescent="0.25">
      <c r="A106" s="293"/>
      <c r="B106" s="281"/>
      <c r="C106" s="282"/>
      <c r="D106" s="176">
        <v>1</v>
      </c>
      <c r="E106" s="176">
        <v>1</v>
      </c>
      <c r="F106" s="176">
        <v>1</v>
      </c>
      <c r="G106" s="176">
        <v>1</v>
      </c>
      <c r="H106" s="342" t="s">
        <v>53</v>
      </c>
      <c r="I106" s="20"/>
      <c r="J106" s="344">
        <v>30000</v>
      </c>
      <c r="K106" s="175" t="s">
        <v>54</v>
      </c>
      <c r="L106" s="351" t="s">
        <v>1020</v>
      </c>
      <c r="M106" s="352" t="s">
        <v>1021</v>
      </c>
      <c r="N106" s="177">
        <f>1624143*0.05</f>
        <v>81207.150000000009</v>
      </c>
      <c r="O106" s="358">
        <f>(SUM(O42,O61,O74,O87,O88:O105)*0.05)</f>
        <v>52242.279543074459</v>
      </c>
      <c r="P106" s="177">
        <f>N106-O106</f>
        <v>28964.87045692555</v>
      </c>
      <c r="Q106" s="177">
        <f>$O$106/4</f>
        <v>13060.569885768615</v>
      </c>
      <c r="R106" s="177">
        <f t="shared" ref="R106:T106" si="28">$O$106/4</f>
        <v>13060.569885768615</v>
      </c>
      <c r="S106" s="177">
        <f t="shared" si="28"/>
        <v>13060.569885768615</v>
      </c>
      <c r="T106" s="177">
        <f t="shared" si="28"/>
        <v>13060.569885768615</v>
      </c>
      <c r="U106" s="556">
        <f>P106/2</f>
        <v>14482.435228462775</v>
      </c>
      <c r="V106" s="557">
        <f>P106/2</f>
        <v>14482.435228462775</v>
      </c>
      <c r="W106" s="546"/>
      <c r="X106" s="238"/>
    </row>
    <row r="107" spans="1:24" ht="16" thickBot="1" x14ac:dyDescent="0.4">
      <c r="A107" s="296"/>
      <c r="B107" s="178"/>
      <c r="C107" s="174" t="s">
        <v>128</v>
      </c>
      <c r="D107" s="21"/>
      <c r="E107" s="21"/>
      <c r="F107" s="21"/>
      <c r="G107" s="21"/>
      <c r="H107" s="21"/>
      <c r="I107" s="21"/>
      <c r="J107" s="21"/>
      <c r="K107" s="21"/>
      <c r="L107" s="21"/>
      <c r="M107" s="334"/>
      <c r="N107" s="19">
        <f t="shared" ref="N107:V107" si="29">SUM(N88:N106)</f>
        <v>529457.5000000007</v>
      </c>
      <c r="O107" s="19">
        <f t="shared" si="29"/>
        <v>363964.20373789675</v>
      </c>
      <c r="P107" s="19">
        <f t="shared" si="29"/>
        <v>165493.29626210383</v>
      </c>
      <c r="Q107" s="19">
        <f t="shared" si="29"/>
        <v>90991.050934474188</v>
      </c>
      <c r="R107" s="19">
        <f t="shared" si="29"/>
        <v>90991.050934474188</v>
      </c>
      <c r="S107" s="19">
        <f t="shared" si="29"/>
        <v>90991.050934474188</v>
      </c>
      <c r="T107" s="19">
        <f t="shared" si="29"/>
        <v>90991.050934474188</v>
      </c>
      <c r="U107" s="19">
        <f t="shared" si="29"/>
        <v>82746.648131051916</v>
      </c>
      <c r="V107" s="340">
        <f t="shared" si="29"/>
        <v>82746.648131051916</v>
      </c>
      <c r="W107" s="546"/>
      <c r="X107" s="238"/>
    </row>
    <row r="108" spans="1:24" ht="16" thickBot="1" x14ac:dyDescent="0.3">
      <c r="A108" s="297"/>
      <c r="B108" s="171"/>
      <c r="C108" s="195" t="s">
        <v>129</v>
      </c>
      <c r="D108" s="25"/>
      <c r="E108" s="26"/>
      <c r="F108" s="26"/>
      <c r="G108" s="27"/>
      <c r="H108" s="28"/>
      <c r="I108" s="29"/>
      <c r="J108" s="29"/>
      <c r="K108" s="30"/>
      <c r="L108" s="31"/>
      <c r="M108" s="32"/>
      <c r="N108" s="45">
        <f t="shared" ref="N108:V108" si="30">N74+N61+N42+N87+N107</f>
        <v>1624143.0000000007</v>
      </c>
      <c r="O108" s="45">
        <f t="shared" si="30"/>
        <v>1097087.8704045634</v>
      </c>
      <c r="P108" s="45">
        <f t="shared" si="30"/>
        <v>527055.12959543709</v>
      </c>
      <c r="Q108" s="45">
        <f t="shared" si="30"/>
        <v>271771.96760114084</v>
      </c>
      <c r="R108" s="45">
        <f t="shared" si="30"/>
        <v>271771.96760114084</v>
      </c>
      <c r="S108" s="45">
        <f t="shared" si="30"/>
        <v>271771.96760114084</v>
      </c>
      <c r="T108" s="45">
        <f t="shared" si="30"/>
        <v>281771.96760114084</v>
      </c>
      <c r="U108" s="45">
        <f t="shared" si="30"/>
        <v>263527.56479771854</v>
      </c>
      <c r="V108" s="544">
        <f t="shared" si="30"/>
        <v>263527.56479771854</v>
      </c>
      <c r="W108" s="546"/>
      <c r="X108" s="238"/>
    </row>
    <row r="109" spans="1:24" ht="16" thickBot="1" x14ac:dyDescent="0.3">
      <c r="A109" s="298"/>
      <c r="B109" s="171"/>
      <c r="C109" s="194"/>
      <c r="D109" s="190"/>
      <c r="E109" s="190"/>
      <c r="F109" s="190"/>
      <c r="G109" s="190"/>
      <c r="H109" s="190"/>
      <c r="I109" s="190"/>
      <c r="J109" s="190"/>
      <c r="K109" s="190"/>
      <c r="L109" s="191"/>
      <c r="M109" s="192"/>
      <c r="N109" s="193"/>
      <c r="O109" s="193"/>
      <c r="P109" s="193"/>
      <c r="Q109" s="193"/>
      <c r="R109" s="193"/>
      <c r="S109" s="193"/>
      <c r="T109" s="193"/>
      <c r="U109" s="193"/>
      <c r="V109" s="545"/>
      <c r="W109" s="546"/>
      <c r="X109" s="238"/>
    </row>
    <row r="110" spans="1:24" ht="16" thickBot="1" x14ac:dyDescent="0.3">
      <c r="A110" s="298"/>
      <c r="B110" s="171"/>
      <c r="C110" s="194" t="s">
        <v>1019</v>
      </c>
      <c r="D110" s="190"/>
      <c r="E110" s="190"/>
      <c r="F110" s="190"/>
      <c r="G110" s="190"/>
      <c r="H110" s="190"/>
      <c r="I110" s="190"/>
      <c r="J110" s="190"/>
      <c r="K110" s="190"/>
      <c r="L110" s="191"/>
      <c r="M110" s="192"/>
      <c r="N110" s="193">
        <f>N98</f>
        <v>14040.040213415847</v>
      </c>
      <c r="O110" s="193">
        <f>O98</f>
        <v>14040.040213415847</v>
      </c>
      <c r="P110" s="193">
        <v>0</v>
      </c>
      <c r="Q110" s="193">
        <f>Q98</f>
        <v>3510.0100533539617</v>
      </c>
      <c r="R110" s="193">
        <f>R98</f>
        <v>3510.0100533539617</v>
      </c>
      <c r="S110" s="193">
        <f>S98</f>
        <v>3510.0100533539617</v>
      </c>
      <c r="T110" s="193">
        <f>T98</f>
        <v>3510.0100533539617</v>
      </c>
      <c r="U110" s="193">
        <v>0</v>
      </c>
      <c r="V110" s="545">
        <v>0</v>
      </c>
      <c r="W110" s="546"/>
      <c r="X110" s="238"/>
    </row>
    <row r="111" spans="1:24" ht="16" thickBot="1" x14ac:dyDescent="0.3">
      <c r="A111" s="298"/>
      <c r="B111" s="171"/>
      <c r="C111" s="194" t="s">
        <v>130</v>
      </c>
      <c r="D111" s="190"/>
      <c r="E111" s="190"/>
      <c r="F111" s="190"/>
      <c r="G111" s="190"/>
      <c r="H111" s="190"/>
      <c r="I111" s="190"/>
      <c r="J111" s="190"/>
      <c r="K111" s="190"/>
      <c r="L111" s="191"/>
      <c r="M111" s="192"/>
      <c r="N111" s="193">
        <f t="shared" ref="N111:V111" si="31">N104</f>
        <v>14180.440615550006</v>
      </c>
      <c r="O111" s="193">
        <f t="shared" si="31"/>
        <v>9578.709120475698</v>
      </c>
      <c r="P111" s="193">
        <f t="shared" si="31"/>
        <v>4601.7314950743075</v>
      </c>
      <c r="Q111" s="193">
        <f t="shared" si="31"/>
        <v>2394.6772801189245</v>
      </c>
      <c r="R111" s="193">
        <f t="shared" si="31"/>
        <v>2394.6772801189245</v>
      </c>
      <c r="S111" s="193">
        <f t="shared" si="31"/>
        <v>2394.6772801189245</v>
      </c>
      <c r="T111" s="193">
        <f t="shared" si="31"/>
        <v>2394.6772801189245</v>
      </c>
      <c r="U111" s="193">
        <f t="shared" si="31"/>
        <v>2300.8657475371538</v>
      </c>
      <c r="V111" s="545">
        <f t="shared" si="31"/>
        <v>2300.8657475371538</v>
      </c>
      <c r="W111" s="546"/>
      <c r="X111" s="238"/>
    </row>
    <row r="112" spans="1:24" ht="16" thickBot="1" x14ac:dyDescent="0.3">
      <c r="A112" s="298"/>
      <c r="B112" s="171"/>
      <c r="C112" s="194" t="s">
        <v>125</v>
      </c>
      <c r="D112" s="190"/>
      <c r="E112" s="190"/>
      <c r="F112" s="190"/>
      <c r="G112" s="190"/>
      <c r="H112" s="190"/>
      <c r="I112" s="190"/>
      <c r="J112" s="190"/>
      <c r="K112" s="190"/>
      <c r="L112" s="191"/>
      <c r="M112" s="192"/>
      <c r="N112" s="193">
        <f t="shared" ref="N112:V112" si="32">N103</f>
        <v>5000</v>
      </c>
      <c r="O112" s="193">
        <f t="shared" si="32"/>
        <v>3333.333333333333</v>
      </c>
      <c r="P112" s="193">
        <f t="shared" si="32"/>
        <v>1666.6666666666665</v>
      </c>
      <c r="Q112" s="193">
        <f t="shared" si="32"/>
        <v>833.33333333333326</v>
      </c>
      <c r="R112" s="193">
        <f t="shared" si="32"/>
        <v>833.33333333333326</v>
      </c>
      <c r="S112" s="193">
        <f t="shared" si="32"/>
        <v>833.33333333333326</v>
      </c>
      <c r="T112" s="193">
        <f t="shared" si="32"/>
        <v>833.33333333333326</v>
      </c>
      <c r="U112" s="193">
        <f t="shared" si="32"/>
        <v>833.33333333333326</v>
      </c>
      <c r="V112" s="545">
        <f t="shared" si="32"/>
        <v>833.33333333333326</v>
      </c>
      <c r="W112" s="546"/>
      <c r="X112" s="238"/>
    </row>
    <row r="113" spans="1:24" ht="16" thickBot="1" x14ac:dyDescent="0.3">
      <c r="A113" s="298"/>
      <c r="B113" s="171"/>
      <c r="C113" s="194" t="s">
        <v>131</v>
      </c>
      <c r="D113" s="190"/>
      <c r="E113" s="190"/>
      <c r="F113" s="190"/>
      <c r="G113" s="190"/>
      <c r="H113" s="190"/>
      <c r="I113" s="190"/>
      <c r="J113" s="190"/>
      <c r="K113" s="190"/>
      <c r="L113" s="191"/>
      <c r="M113" s="192"/>
      <c r="N113" s="193">
        <f t="shared" ref="N113:V113" si="33">SUM(N88:N102)</f>
        <v>318358.56155500095</v>
      </c>
      <c r="O113" s="193">
        <f t="shared" si="33"/>
        <v>221413.91204756964</v>
      </c>
      <c r="P113" s="193">
        <f t="shared" si="33"/>
        <v>96944.64950743127</v>
      </c>
      <c r="Q113" s="193">
        <f t="shared" si="33"/>
        <v>55353.47801189241</v>
      </c>
      <c r="R113" s="193">
        <f t="shared" si="33"/>
        <v>55353.47801189241</v>
      </c>
      <c r="S113" s="193">
        <f t="shared" si="33"/>
        <v>55353.47801189241</v>
      </c>
      <c r="T113" s="193">
        <f t="shared" si="33"/>
        <v>55353.47801189241</v>
      </c>
      <c r="U113" s="193">
        <f t="shared" si="33"/>
        <v>48472.324753715635</v>
      </c>
      <c r="V113" s="545">
        <f t="shared" si="33"/>
        <v>48472.324753715635</v>
      </c>
      <c r="W113" s="546"/>
      <c r="X113" s="238"/>
    </row>
    <row r="114" spans="1:24" ht="16" thickBot="1" x14ac:dyDescent="0.3">
      <c r="A114" s="298"/>
      <c r="B114" s="171"/>
      <c r="C114" s="194" t="s">
        <v>132</v>
      </c>
      <c r="D114" s="190"/>
      <c r="E114" s="190"/>
      <c r="F114" s="190"/>
      <c r="G114" s="190"/>
      <c r="H114" s="190"/>
      <c r="I114" s="190"/>
      <c r="J114" s="190"/>
      <c r="K114" s="190"/>
      <c r="L114" s="191"/>
      <c r="M114" s="192"/>
      <c r="N114" s="193">
        <f>N106</f>
        <v>81207.150000000009</v>
      </c>
      <c r="O114" s="193">
        <f t="shared" ref="O114:V114" si="34">O106</f>
        <v>52242.279543074459</v>
      </c>
      <c r="P114" s="193">
        <f t="shared" si="34"/>
        <v>28964.87045692555</v>
      </c>
      <c r="Q114" s="193">
        <f t="shared" si="34"/>
        <v>13060.569885768615</v>
      </c>
      <c r="R114" s="193">
        <f t="shared" si="34"/>
        <v>13060.569885768615</v>
      </c>
      <c r="S114" s="193">
        <f t="shared" si="34"/>
        <v>13060.569885768615</v>
      </c>
      <c r="T114" s="193">
        <f t="shared" si="34"/>
        <v>13060.569885768615</v>
      </c>
      <c r="U114" s="193">
        <f t="shared" si="34"/>
        <v>14482.435228462775</v>
      </c>
      <c r="V114" s="545">
        <f t="shared" si="34"/>
        <v>14482.435228462775</v>
      </c>
      <c r="W114" s="546"/>
      <c r="X114" s="238"/>
    </row>
    <row r="115" spans="1:24" ht="31.5" thickBot="1" x14ac:dyDescent="0.3">
      <c r="A115" s="298"/>
      <c r="B115" s="171"/>
      <c r="C115" s="205" t="s">
        <v>133</v>
      </c>
      <c r="D115" s="190"/>
      <c r="E115" s="190"/>
      <c r="F115" s="190"/>
      <c r="G115" s="190"/>
      <c r="H115" s="190"/>
      <c r="I115" s="190"/>
      <c r="J115" s="190"/>
      <c r="K115" s="190"/>
      <c r="L115" s="191"/>
      <c r="M115" s="192"/>
      <c r="N115" s="193">
        <f t="shared" ref="N115:V115" si="35">N108-N105</f>
        <v>1513431.652170551</v>
      </c>
      <c r="O115" s="193">
        <f t="shared" si="35"/>
        <v>1019691.9007111198</v>
      </c>
      <c r="P115" s="193">
        <f t="shared" si="35"/>
        <v>493739.75145943102</v>
      </c>
      <c r="Q115" s="193">
        <f t="shared" si="35"/>
        <v>252422.97517777994</v>
      </c>
      <c r="R115" s="193">
        <f t="shared" si="35"/>
        <v>252422.97517777994</v>
      </c>
      <c r="S115" s="193">
        <f t="shared" si="35"/>
        <v>252422.97517777994</v>
      </c>
      <c r="T115" s="193">
        <f t="shared" si="35"/>
        <v>262422.97517777991</v>
      </c>
      <c r="U115" s="193">
        <f t="shared" si="35"/>
        <v>246869.87572971551</v>
      </c>
      <c r="V115" s="545">
        <f t="shared" si="35"/>
        <v>246869.87572971551</v>
      </c>
      <c r="W115" s="546"/>
      <c r="X115" s="238"/>
    </row>
    <row r="116" spans="1:24" ht="16" thickBot="1" x14ac:dyDescent="0.3">
      <c r="A116" s="298"/>
      <c r="B116" s="171"/>
      <c r="C116" s="194" t="s">
        <v>134</v>
      </c>
      <c r="D116" s="190"/>
      <c r="E116" s="190"/>
      <c r="F116" s="190"/>
      <c r="G116" s="190"/>
      <c r="H116" s="190"/>
      <c r="I116" s="190"/>
      <c r="J116" s="190"/>
      <c r="K116" s="190"/>
      <c r="L116" s="191"/>
      <c r="M116" s="192"/>
      <c r="N116" s="193">
        <f>N105</f>
        <v>110711.34782944969</v>
      </c>
      <c r="O116" s="193">
        <f t="shared" ref="O116:V116" si="36">O105</f>
        <v>77395.969693443636</v>
      </c>
      <c r="P116" s="193">
        <f t="shared" si="36"/>
        <v>33315.378136006053</v>
      </c>
      <c r="Q116" s="193">
        <f t="shared" si="36"/>
        <v>19348.992423360909</v>
      </c>
      <c r="R116" s="193">
        <f t="shared" si="36"/>
        <v>19348.992423360909</v>
      </c>
      <c r="S116" s="193">
        <f t="shared" si="36"/>
        <v>19348.992423360909</v>
      </c>
      <c r="T116" s="193">
        <f t="shared" si="36"/>
        <v>19348.992423360909</v>
      </c>
      <c r="U116" s="193">
        <f t="shared" si="36"/>
        <v>16657.689068003026</v>
      </c>
      <c r="V116" s="545">
        <f t="shared" si="36"/>
        <v>16657.689068003026</v>
      </c>
      <c r="W116" s="546"/>
      <c r="X116" s="238"/>
    </row>
    <row r="117" spans="1:24" ht="16" thickBot="1" x14ac:dyDescent="0.3">
      <c r="A117" s="378" t="s">
        <v>135</v>
      </c>
      <c r="B117" s="379"/>
      <c r="C117" s="379"/>
      <c r="D117" s="379"/>
      <c r="E117" s="379"/>
      <c r="F117" s="379"/>
      <c r="G117" s="379"/>
      <c r="H117" s="379"/>
      <c r="I117" s="379"/>
      <c r="J117" s="379"/>
      <c r="K117" s="379"/>
      <c r="L117" s="379"/>
      <c r="M117" s="379"/>
      <c r="N117" s="33">
        <f>N115+N116</f>
        <v>1624143.0000000007</v>
      </c>
      <c r="O117" s="33">
        <f>O115+O116</f>
        <v>1097087.8704045634</v>
      </c>
      <c r="P117" s="33">
        <f t="shared" ref="P117:V117" si="37">P115+P116</f>
        <v>527055.12959543709</v>
      </c>
      <c r="Q117" s="33">
        <f t="shared" si="37"/>
        <v>271771.96760114084</v>
      </c>
      <c r="R117" s="33">
        <f t="shared" si="37"/>
        <v>271771.96760114084</v>
      </c>
      <c r="S117" s="33">
        <f t="shared" si="37"/>
        <v>271771.96760114084</v>
      </c>
      <c r="T117" s="33">
        <f t="shared" si="37"/>
        <v>281771.96760114084</v>
      </c>
      <c r="U117" s="33">
        <f t="shared" si="37"/>
        <v>263527.56479771854</v>
      </c>
      <c r="V117" s="33">
        <f t="shared" si="37"/>
        <v>263527.56479771854</v>
      </c>
    </row>
    <row r="118" spans="1:24" x14ac:dyDescent="0.25">
      <c r="A118" s="378"/>
      <c r="B118" s="379"/>
      <c r="C118" s="379"/>
      <c r="D118" s="379"/>
      <c r="E118" s="379"/>
      <c r="F118" s="379"/>
      <c r="G118" s="379"/>
      <c r="H118" s="379"/>
      <c r="I118" s="379"/>
      <c r="J118" s="379"/>
      <c r="K118" s="379"/>
      <c r="L118" s="379"/>
      <c r="M118" s="379"/>
      <c r="N118" s="34"/>
      <c r="O118" s="34"/>
      <c r="P118" s="34"/>
      <c r="Q118" s="34"/>
      <c r="R118" s="34"/>
      <c r="S118" s="34"/>
      <c r="T118" s="34"/>
      <c r="U118" s="34"/>
      <c r="V118" s="34"/>
    </row>
    <row r="119" spans="1:24" ht="16" thickBot="1" x14ac:dyDescent="0.3">
      <c r="A119" s="299"/>
      <c r="N119" s="285"/>
      <c r="O119" s="35"/>
      <c r="P119" s="35"/>
      <c r="Q119" s="35"/>
      <c r="R119" s="35"/>
      <c r="S119" s="35"/>
      <c r="T119" s="35"/>
      <c r="U119" s="35"/>
      <c r="V119" s="35"/>
    </row>
    <row r="120" spans="1:24" x14ac:dyDescent="0.25">
      <c r="A120" s="300" t="s">
        <v>136</v>
      </c>
      <c r="B120" s="210"/>
      <c r="C120" s="211"/>
      <c r="N120" s="284"/>
    </row>
    <row r="121" spans="1:24" s="37" customFormat="1" x14ac:dyDescent="0.35">
      <c r="A121" s="301" t="s">
        <v>137</v>
      </c>
      <c r="B121" s="212" t="s">
        <v>138</v>
      </c>
      <c r="C121" s="213" t="s">
        <v>139</v>
      </c>
      <c r="M121" s="336"/>
      <c r="N121" s="283"/>
      <c r="O121" s="208"/>
      <c r="P121" s="208"/>
      <c r="Q121" s="208"/>
      <c r="R121" s="208"/>
      <c r="S121" s="208"/>
      <c r="T121" s="208"/>
      <c r="U121" s="208"/>
      <c r="V121" s="208"/>
      <c r="W121" s="539"/>
    </row>
    <row r="122" spans="1:24" x14ac:dyDescent="0.25">
      <c r="A122" s="302" t="s">
        <v>58</v>
      </c>
      <c r="B122" s="308" t="s">
        <v>1015</v>
      </c>
      <c r="C122" s="307">
        <f>SUM(N23,N27,N41,N49,N55,N63,N71,N76)</f>
        <v>126500</v>
      </c>
    </row>
    <row r="123" spans="1:24" x14ac:dyDescent="0.25">
      <c r="A123" s="302" t="s">
        <v>141</v>
      </c>
      <c r="B123" s="308" t="s">
        <v>142</v>
      </c>
      <c r="C123" s="307">
        <f>N67</f>
        <v>30000</v>
      </c>
    </row>
    <row r="124" spans="1:24" x14ac:dyDescent="0.25">
      <c r="A124" s="302" t="s">
        <v>143</v>
      </c>
      <c r="B124" s="206" t="s">
        <v>140</v>
      </c>
      <c r="C124" s="309">
        <f>N68</f>
        <v>10000</v>
      </c>
    </row>
    <row r="125" spans="1:24" x14ac:dyDescent="0.25">
      <c r="A125" s="302" t="s">
        <v>144</v>
      </c>
      <c r="B125" s="206" t="s">
        <v>140</v>
      </c>
      <c r="C125" s="309">
        <f>N81</f>
        <v>30000</v>
      </c>
    </row>
    <row r="126" spans="1:24" x14ac:dyDescent="0.25">
      <c r="A126" s="302" t="s">
        <v>145</v>
      </c>
      <c r="B126" s="206" t="s">
        <v>140</v>
      </c>
      <c r="C126" s="309">
        <f>N53</f>
        <v>75000</v>
      </c>
    </row>
    <row r="127" spans="1:24" ht="16" thickBot="1" x14ac:dyDescent="0.3">
      <c r="A127" s="302" t="s">
        <v>10</v>
      </c>
      <c r="B127" s="308" t="s">
        <v>146</v>
      </c>
      <c r="C127" s="310">
        <f>N108-SUM(C122:C126)</f>
        <v>1352643.0000000007</v>
      </c>
    </row>
    <row r="128" spans="1:24" s="37" customFormat="1" ht="16.5" thickTop="1" thickBot="1" x14ac:dyDescent="0.3">
      <c r="A128" s="303" t="s">
        <v>147</v>
      </c>
      <c r="B128" s="209"/>
      <c r="C128" s="311">
        <f>SUM(C122:C127)</f>
        <v>1624143.0000000007</v>
      </c>
      <c r="M128" s="336"/>
      <c r="N128" s="208"/>
      <c r="O128" s="208"/>
      <c r="P128" s="208"/>
      <c r="Q128" s="208"/>
      <c r="R128" s="208"/>
      <c r="S128" s="208"/>
      <c r="T128" s="208"/>
      <c r="U128" s="208"/>
      <c r="V128" s="208"/>
      <c r="W128" s="539"/>
    </row>
    <row r="132" spans="1:22" ht="46.5" x14ac:dyDescent="0.25">
      <c r="A132" s="286" t="s">
        <v>148</v>
      </c>
      <c r="D132" s="380" t="s">
        <v>149</v>
      </c>
      <c r="E132" s="381"/>
      <c r="F132" s="381"/>
      <c r="G132" s="381"/>
      <c r="H132" s="381"/>
      <c r="I132" s="39"/>
      <c r="J132" s="39"/>
      <c r="L132" s="38"/>
      <c r="M132" s="337" t="s">
        <v>150</v>
      </c>
    </row>
    <row r="133" spans="1:22" x14ac:dyDescent="0.25">
      <c r="A133" s="304" t="s">
        <v>151</v>
      </c>
      <c r="B133" s="41"/>
      <c r="D133" s="380" t="s">
        <v>152</v>
      </c>
      <c r="E133" s="381"/>
      <c r="F133" s="381"/>
      <c r="G133" s="381"/>
      <c r="H133" s="381"/>
      <c r="I133" s="39"/>
      <c r="J133" s="39"/>
      <c r="K133" s="42"/>
      <c r="L133" s="42"/>
      <c r="M133" s="338" t="s">
        <v>153</v>
      </c>
    </row>
    <row r="134" spans="1:22" ht="16" thickBot="1" x14ac:dyDescent="0.3">
      <c r="L134" s="2"/>
      <c r="M134" s="38"/>
    </row>
    <row r="135" spans="1:22" ht="16" thickBot="1" x14ac:dyDescent="0.3">
      <c r="A135" s="382" t="s">
        <v>154</v>
      </c>
      <c r="B135" s="383"/>
      <c r="C135" s="384"/>
      <c r="D135" s="384"/>
      <c r="E135" s="384"/>
      <c r="F135" s="384"/>
      <c r="G135" s="384"/>
      <c r="H135" s="384"/>
      <c r="I135" s="384"/>
      <c r="J135" s="384"/>
      <c r="K135" s="384"/>
      <c r="L135" s="384"/>
      <c r="M135" s="384"/>
      <c r="N135" s="385"/>
      <c r="O135" s="1"/>
      <c r="P135" s="1"/>
      <c r="Q135" s="1"/>
      <c r="R135" s="1"/>
      <c r="S135" s="1"/>
      <c r="T135" s="1"/>
      <c r="U135" s="1"/>
      <c r="V135" s="1"/>
    </row>
  </sheetData>
  <sheetProtection formatCells="0" formatRows="0" insertRows="0" deleteRows="0" selectLockedCells="1" sort="0" autoFilter="0"/>
  <mergeCells count="46">
    <mergeCell ref="W16:X16"/>
    <mergeCell ref="X46:X52"/>
    <mergeCell ref="X18:X22"/>
    <mergeCell ref="C1:N2"/>
    <mergeCell ref="C3:N3"/>
    <mergeCell ref="A16:A17"/>
    <mergeCell ref="D16:G16"/>
    <mergeCell ref="H16:H17"/>
    <mergeCell ref="K16:N16"/>
    <mergeCell ref="B17:C17"/>
    <mergeCell ref="C46:C52"/>
    <mergeCell ref="B18:B25"/>
    <mergeCell ref="C18:C25"/>
    <mergeCell ref="B26:B33"/>
    <mergeCell ref="C26:C33"/>
    <mergeCell ref="B34:B38"/>
    <mergeCell ref="C34:C38"/>
    <mergeCell ref="B102:B104"/>
    <mergeCell ref="C102:C104"/>
    <mergeCell ref="B67:B73"/>
    <mergeCell ref="C67:C73"/>
    <mergeCell ref="B75:B80"/>
    <mergeCell ref="C75:C80"/>
    <mergeCell ref="B81:B83"/>
    <mergeCell ref="C81:C83"/>
    <mergeCell ref="A18:A19"/>
    <mergeCell ref="B84:B86"/>
    <mergeCell ref="C84:C86"/>
    <mergeCell ref="B88:B101"/>
    <mergeCell ref="C88:C101"/>
    <mergeCell ref="B53:B58"/>
    <mergeCell ref="C53:C58"/>
    <mergeCell ref="B59:B60"/>
    <mergeCell ref="C59:C60"/>
    <mergeCell ref="B62:B66"/>
    <mergeCell ref="C62:C66"/>
    <mergeCell ref="B39:B41"/>
    <mergeCell ref="C39:C41"/>
    <mergeCell ref="B43:B45"/>
    <mergeCell ref="C43:C45"/>
    <mergeCell ref="B46:B52"/>
    <mergeCell ref="A117:M117"/>
    <mergeCell ref="A118:M118"/>
    <mergeCell ref="D132:H132"/>
    <mergeCell ref="D133:H133"/>
    <mergeCell ref="A135:N135"/>
  </mergeCells>
  <phoneticPr fontId="5" type="noConversion"/>
  <pageMargins left="0.2" right="0.2" top="0.35" bottom="0.35" header="0.17" footer="0.17"/>
  <pageSetup scale="55" fitToHeight="0" orientation="landscape" r:id="rId1"/>
  <headerFooter alignWithMargins="0">
    <oddFooter>&amp;R&amp;"Myriad Pro,Regular"&amp;8Page &amp;P / &amp;N</oddFooter>
  </headerFooter>
  <rowBreaks count="8" manualBreakCount="8">
    <brk id="22" max="21" man="1"/>
    <brk id="38" max="21" man="1"/>
    <brk id="45" max="21" man="1"/>
    <brk id="61" max="21" man="1"/>
    <brk id="70" max="21" man="1"/>
    <brk id="83" max="21" man="1"/>
    <brk id="93" max="21" man="1"/>
    <brk id="108" max="21"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27C96-E9B1-4D32-8149-0D4D15CFE554}">
  <dimension ref="A1:I19"/>
  <sheetViews>
    <sheetView view="pageBreakPreview" zoomScale="60" zoomScaleNormal="100" workbookViewId="0">
      <selection activeCell="A9" sqref="A9"/>
    </sheetView>
  </sheetViews>
  <sheetFormatPr defaultRowHeight="10.5" x14ac:dyDescent="0.25"/>
  <cols>
    <col min="1" max="1" width="16.77734375" customWidth="1"/>
    <col min="2" max="2" width="22" customWidth="1"/>
    <col min="3" max="3" width="14.44140625" customWidth="1"/>
    <col min="4" max="4" width="29.6640625" customWidth="1"/>
    <col min="5" max="5" width="34.44140625" customWidth="1"/>
    <col min="6" max="6" width="34.77734375" customWidth="1"/>
    <col min="7" max="7" width="36.44140625" customWidth="1"/>
    <col min="8" max="8" width="27.109375" customWidth="1"/>
    <col min="9" max="9" width="26" style="255" customWidth="1"/>
  </cols>
  <sheetData>
    <row r="1" spans="1:9" ht="15" thickBot="1" x14ac:dyDescent="0.3">
      <c r="A1" s="59" t="s">
        <v>218</v>
      </c>
      <c r="B1" s="506" t="str">
        <f>AWP!B2</f>
        <v>Pacific Parliamentary Effectiveness Initiative – Phase 3 (PPEI 3)</v>
      </c>
      <c r="C1" s="507"/>
      <c r="D1" s="507"/>
      <c r="E1" s="507"/>
      <c r="F1" s="508"/>
    </row>
    <row r="2" spans="1:9" ht="15" thickBot="1" x14ac:dyDescent="0.3">
      <c r="A2" s="60" t="s">
        <v>219</v>
      </c>
      <c r="B2" s="509" t="str">
        <f>AWP!B3</f>
        <v>Fiji, Solomon Islands, Vanuatu, Tonga, Niue, Cook Islands</v>
      </c>
      <c r="C2" s="510"/>
      <c r="D2" s="510"/>
      <c r="E2" s="510"/>
      <c r="F2" s="511"/>
    </row>
    <row r="3" spans="1:9" ht="15" thickBot="1" x14ac:dyDescent="0.3">
      <c r="A3" s="64" t="s">
        <v>538</v>
      </c>
      <c r="B3" s="509" t="s">
        <v>1017</v>
      </c>
      <c r="C3" s="510"/>
      <c r="D3" s="510"/>
      <c r="E3" s="510"/>
      <c r="F3" s="511"/>
    </row>
    <row r="4" spans="1:9" ht="29" x14ac:dyDescent="0.25">
      <c r="A4" s="64" t="s">
        <v>539</v>
      </c>
      <c r="B4" s="512" t="s">
        <v>1</v>
      </c>
      <c r="C4" s="510"/>
      <c r="D4" s="510"/>
      <c r="E4" s="510"/>
      <c r="F4" s="511"/>
    </row>
    <row r="5" spans="1:9" ht="14.5" x14ac:dyDescent="0.25">
      <c r="A5" s="231"/>
      <c r="B5" s="232"/>
      <c r="C5" s="232"/>
      <c r="D5" s="232"/>
      <c r="E5" s="232"/>
      <c r="F5" s="232"/>
    </row>
    <row r="6" spans="1:9" ht="29" x14ac:dyDescent="0.35">
      <c r="B6" s="225" t="s">
        <v>540</v>
      </c>
      <c r="C6" s="226" t="s">
        <v>541</v>
      </c>
      <c r="D6" s="228" t="s">
        <v>542</v>
      </c>
      <c r="E6" s="226" t="s">
        <v>543</v>
      </c>
      <c r="F6" s="226" t="s">
        <v>544</v>
      </c>
      <c r="G6" s="226" t="s">
        <v>545</v>
      </c>
      <c r="H6" s="226" t="s">
        <v>546</v>
      </c>
      <c r="I6" s="256" t="s">
        <v>547</v>
      </c>
    </row>
    <row r="7" spans="1:9" ht="14.5" x14ac:dyDescent="0.35">
      <c r="B7" s="227" t="s">
        <v>548</v>
      </c>
      <c r="C7" s="228" t="s">
        <v>549</v>
      </c>
      <c r="D7" s="228">
        <v>1</v>
      </c>
      <c r="E7" s="228">
        <v>12</v>
      </c>
      <c r="F7" s="228" t="s">
        <v>550</v>
      </c>
      <c r="G7" s="228" t="s">
        <v>551</v>
      </c>
      <c r="H7" s="228" t="s">
        <v>14</v>
      </c>
      <c r="I7" s="257">
        <v>20000</v>
      </c>
    </row>
    <row r="8" spans="1:9" ht="14.5" x14ac:dyDescent="0.35">
      <c r="B8" s="259" t="s">
        <v>552</v>
      </c>
      <c r="C8" s="260" t="s">
        <v>553</v>
      </c>
      <c r="D8" s="228"/>
      <c r="E8" s="260">
        <v>10</v>
      </c>
      <c r="F8" s="260" t="s">
        <v>550</v>
      </c>
      <c r="G8" s="260" t="s">
        <v>551</v>
      </c>
      <c r="H8" s="260" t="s">
        <v>14</v>
      </c>
      <c r="I8" s="261">
        <v>30000</v>
      </c>
    </row>
    <row r="9" spans="1:9" ht="43.5" x14ac:dyDescent="0.35">
      <c r="B9" s="259" t="s">
        <v>554</v>
      </c>
      <c r="C9" s="260" t="s">
        <v>555</v>
      </c>
      <c r="D9" s="228">
        <v>2</v>
      </c>
      <c r="E9" s="260">
        <v>5</v>
      </c>
      <c r="F9" s="260" t="s">
        <v>550</v>
      </c>
      <c r="G9" s="260" t="s">
        <v>551</v>
      </c>
      <c r="H9" s="260" t="s">
        <v>14</v>
      </c>
      <c r="I9" s="261">
        <v>23000</v>
      </c>
    </row>
    <row r="10" spans="1:9" ht="29" x14ac:dyDescent="0.35">
      <c r="B10" s="259" t="s">
        <v>556</v>
      </c>
      <c r="C10" s="260" t="s">
        <v>555</v>
      </c>
      <c r="D10" s="228">
        <v>1</v>
      </c>
      <c r="E10" s="260">
        <v>6</v>
      </c>
      <c r="F10" s="260" t="s">
        <v>557</v>
      </c>
      <c r="G10" s="260" t="s">
        <v>551</v>
      </c>
      <c r="H10" s="260" t="s">
        <v>14</v>
      </c>
      <c r="I10" s="261">
        <v>8000</v>
      </c>
    </row>
    <row r="11" spans="1:9" ht="29" x14ac:dyDescent="0.35">
      <c r="B11" s="259" t="s">
        <v>558</v>
      </c>
      <c r="C11" s="260" t="s">
        <v>559</v>
      </c>
      <c r="D11" s="228">
        <v>1</v>
      </c>
      <c r="E11" s="260">
        <v>15</v>
      </c>
      <c r="F11" s="260" t="s">
        <v>557</v>
      </c>
      <c r="G11" s="260" t="s">
        <v>551</v>
      </c>
      <c r="H11" s="260" t="s">
        <v>14</v>
      </c>
      <c r="I11" s="261">
        <v>6000</v>
      </c>
    </row>
    <row r="12" spans="1:9" ht="29" x14ac:dyDescent="0.35">
      <c r="B12" s="259" t="s">
        <v>560</v>
      </c>
      <c r="C12" s="260" t="s">
        <v>561</v>
      </c>
      <c r="D12" s="228"/>
      <c r="E12" s="260">
        <v>3</v>
      </c>
      <c r="F12" s="260" t="s">
        <v>550</v>
      </c>
      <c r="G12" s="260" t="s">
        <v>551</v>
      </c>
      <c r="H12" s="260" t="s">
        <v>14</v>
      </c>
      <c r="I12" s="261">
        <v>9000</v>
      </c>
    </row>
    <row r="13" spans="1:9" ht="43.5" x14ac:dyDescent="0.35">
      <c r="B13" s="259" t="s">
        <v>562</v>
      </c>
      <c r="C13" s="260" t="s">
        <v>563</v>
      </c>
      <c r="D13" s="228">
        <v>2</v>
      </c>
      <c r="E13" s="260">
        <v>3</v>
      </c>
      <c r="F13" s="260" t="s">
        <v>550</v>
      </c>
      <c r="G13" s="260" t="s">
        <v>551</v>
      </c>
      <c r="H13" s="260" t="s">
        <v>14</v>
      </c>
      <c r="I13" s="261">
        <v>8000</v>
      </c>
    </row>
    <row r="14" spans="1:9" ht="29" x14ac:dyDescent="0.35">
      <c r="B14" s="259" t="s">
        <v>564</v>
      </c>
      <c r="C14" s="260" t="s">
        <v>555</v>
      </c>
      <c r="D14" s="228">
        <v>3</v>
      </c>
      <c r="E14" s="260">
        <v>5</v>
      </c>
      <c r="F14" s="260" t="s">
        <v>550</v>
      </c>
      <c r="G14" s="260" t="s">
        <v>551</v>
      </c>
      <c r="H14" s="260" t="s">
        <v>14</v>
      </c>
      <c r="I14" s="261">
        <v>15000</v>
      </c>
    </row>
    <row r="15" spans="1:9" ht="29" x14ac:dyDescent="0.35">
      <c r="B15" s="259" t="s">
        <v>565</v>
      </c>
      <c r="C15" s="260" t="s">
        <v>563</v>
      </c>
      <c r="D15" s="228">
        <v>0</v>
      </c>
      <c r="E15" s="260">
        <v>2</v>
      </c>
      <c r="F15" s="260" t="s">
        <v>550</v>
      </c>
      <c r="G15" s="260" t="s">
        <v>551</v>
      </c>
      <c r="H15" s="260" t="s">
        <v>14</v>
      </c>
      <c r="I15" s="261">
        <v>10000</v>
      </c>
    </row>
    <row r="16" spans="1:9" ht="29" x14ac:dyDescent="0.35">
      <c r="B16" s="259" t="s">
        <v>566</v>
      </c>
      <c r="C16" s="260" t="s">
        <v>567</v>
      </c>
      <c r="D16" s="228">
        <v>1</v>
      </c>
      <c r="E16" s="260">
        <v>4</v>
      </c>
      <c r="F16" s="260" t="s">
        <v>550</v>
      </c>
      <c r="G16" s="260" t="s">
        <v>551</v>
      </c>
      <c r="H16" s="260" t="s">
        <v>14</v>
      </c>
      <c r="I16" s="261">
        <v>10000</v>
      </c>
    </row>
    <row r="17" spans="2:9" ht="29" x14ac:dyDescent="0.35">
      <c r="B17" s="259" t="s">
        <v>568</v>
      </c>
      <c r="C17" s="260" t="s">
        <v>549</v>
      </c>
      <c r="D17" s="228">
        <v>1</v>
      </c>
      <c r="E17" s="260"/>
      <c r="F17" s="260" t="s">
        <v>550</v>
      </c>
      <c r="G17" s="260" t="s">
        <v>551</v>
      </c>
      <c r="H17" s="260" t="s">
        <v>14</v>
      </c>
      <c r="I17" s="261">
        <v>5000</v>
      </c>
    </row>
    <row r="18" spans="2:9" ht="14.5" x14ac:dyDescent="0.35">
      <c r="B18" s="259"/>
      <c r="C18" s="260"/>
      <c r="D18" s="228"/>
      <c r="E18" s="260"/>
      <c r="F18" s="260"/>
      <c r="G18" s="260"/>
      <c r="H18" s="260"/>
      <c r="I18" s="261"/>
    </row>
    <row r="19" spans="2:9" ht="14.5" x14ac:dyDescent="0.35">
      <c r="B19" s="229" t="s">
        <v>569</v>
      </c>
      <c r="C19" s="230" t="s">
        <v>569</v>
      </c>
      <c r="D19" s="228" t="s">
        <v>569</v>
      </c>
      <c r="E19" s="230" t="s">
        <v>569</v>
      </c>
      <c r="F19" s="230" t="s">
        <v>569</v>
      </c>
      <c r="G19" s="230" t="s">
        <v>569</v>
      </c>
      <c r="H19" s="230" t="s">
        <v>569</v>
      </c>
      <c r="I19" s="258" t="s">
        <v>312</v>
      </c>
    </row>
  </sheetData>
  <mergeCells count="4">
    <mergeCell ref="B1:F1"/>
    <mergeCell ref="B3:F3"/>
    <mergeCell ref="B4:F4"/>
    <mergeCell ref="B2:F2"/>
  </mergeCells>
  <pageMargins left="0.7" right="0.7" top="0.75" bottom="0.75" header="0.3" footer="0.3"/>
  <pageSetup scale="45"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B9F47-6E95-4C66-A807-D7738376D4A5}">
  <sheetPr>
    <tabColor theme="9" tint="0.39997558519241921"/>
  </sheetPr>
  <dimension ref="A2:F20"/>
  <sheetViews>
    <sheetView topLeftCell="A3" zoomScaleNormal="100" workbookViewId="0">
      <selection activeCell="A10" sqref="A10:XFD11"/>
    </sheetView>
  </sheetViews>
  <sheetFormatPr defaultColWidth="9.109375" defaultRowHeight="13" x14ac:dyDescent="0.3"/>
  <cols>
    <col min="1" max="1" width="23" style="84" customWidth="1"/>
    <col min="2" max="2" width="27.109375" style="84" customWidth="1"/>
    <col min="3" max="3" width="48.44140625" style="84" customWidth="1"/>
    <col min="4" max="4" width="44.33203125" style="84" customWidth="1"/>
    <col min="5" max="5" width="40.33203125" style="84" customWidth="1"/>
    <col min="6" max="6" width="21.77734375" style="84" customWidth="1"/>
    <col min="7" max="16384" width="9.109375" style="84"/>
  </cols>
  <sheetData>
    <row r="2" spans="1:6" ht="13.5" thickBot="1" x14ac:dyDescent="0.35"/>
    <row r="3" spans="1:6" ht="37.9" customHeight="1" thickBot="1" x14ac:dyDescent="0.35">
      <c r="A3" s="98" t="s">
        <v>570</v>
      </c>
      <c r="B3" s="515"/>
      <c r="C3" s="515"/>
      <c r="D3" s="515"/>
      <c r="E3" s="516"/>
    </row>
    <row r="4" spans="1:6" ht="19.149999999999999" customHeight="1" thickBot="1" x14ac:dyDescent="0.35">
      <c r="A4" s="99" t="s">
        <v>219</v>
      </c>
      <c r="B4" s="515"/>
      <c r="C4" s="515"/>
      <c r="D4" s="515"/>
      <c r="E4" s="516"/>
    </row>
    <row r="5" spans="1:6" ht="13.5" thickBot="1" x14ac:dyDescent="0.35">
      <c r="A5" s="99" t="s">
        <v>571</v>
      </c>
      <c r="B5" s="515"/>
      <c r="C5" s="515"/>
      <c r="D5" s="515"/>
      <c r="E5" s="516"/>
    </row>
    <row r="6" spans="1:6" ht="13.5" thickBot="1" x14ac:dyDescent="0.35">
      <c r="A6" s="99" t="s">
        <v>572</v>
      </c>
      <c r="B6" s="515"/>
      <c r="C6" s="515"/>
      <c r="D6" s="515"/>
      <c r="E6" s="516"/>
    </row>
    <row r="7" spans="1:6" x14ac:dyDescent="0.3">
      <c r="A7" s="100"/>
      <c r="B7" s="100"/>
      <c r="C7" s="100"/>
      <c r="D7" s="100"/>
      <c r="E7" s="100"/>
    </row>
    <row r="8" spans="1:6" ht="13.5" thickBot="1" x14ac:dyDescent="0.35">
      <c r="A8" s="100"/>
      <c r="B8" s="100"/>
      <c r="C8" s="100"/>
      <c r="D8" s="100"/>
      <c r="E8" s="100"/>
    </row>
    <row r="9" spans="1:6" ht="13.5" thickBot="1" x14ac:dyDescent="0.35">
      <c r="A9" s="182"/>
      <c r="B9" s="183" t="s">
        <v>573</v>
      </c>
      <c r="C9" s="183" t="s">
        <v>574</v>
      </c>
      <c r="D9" s="183" t="s">
        <v>575</v>
      </c>
      <c r="E9" s="184" t="s">
        <v>576</v>
      </c>
      <c r="F9" s="185" t="s">
        <v>577</v>
      </c>
    </row>
    <row r="10" spans="1:6" ht="13.5" thickBot="1" x14ac:dyDescent="0.35">
      <c r="A10" s="513" t="s">
        <v>578</v>
      </c>
      <c r="B10" s="514"/>
      <c r="C10" s="514"/>
      <c r="D10" s="514"/>
      <c r="E10" s="514"/>
      <c r="F10" s="189"/>
    </row>
    <row r="11" spans="1:6" ht="26.5" thickBot="1" x14ac:dyDescent="0.35">
      <c r="A11" s="102" t="s">
        <v>579</v>
      </c>
      <c r="B11" s="103"/>
      <c r="C11" s="103"/>
      <c r="D11" s="103"/>
      <c r="E11" s="101"/>
      <c r="F11" s="188"/>
    </row>
    <row r="12" spans="1:6" ht="13.5" thickBot="1" x14ac:dyDescent="0.35">
      <c r="A12" s="102"/>
      <c r="B12" s="103"/>
      <c r="C12" s="103"/>
      <c r="D12" s="103"/>
      <c r="E12" s="101"/>
      <c r="F12" s="188"/>
    </row>
    <row r="13" spans="1:6" ht="13.5" thickBot="1" x14ac:dyDescent="0.35">
      <c r="A13" s="513" t="s">
        <v>580</v>
      </c>
      <c r="B13" s="514"/>
      <c r="C13" s="514"/>
      <c r="D13" s="514"/>
      <c r="E13" s="514"/>
      <c r="F13" s="188"/>
    </row>
    <row r="14" spans="1:6" ht="61.15" customHeight="1" thickBot="1" x14ac:dyDescent="0.35">
      <c r="A14" s="102" t="s">
        <v>581</v>
      </c>
      <c r="B14" s="103"/>
      <c r="C14" s="103"/>
      <c r="D14" s="103"/>
      <c r="E14" s="181"/>
      <c r="F14" s="187"/>
    </row>
    <row r="15" spans="1:6" ht="13.5" thickBot="1" x14ac:dyDescent="0.35">
      <c r="A15" s="513" t="s">
        <v>125</v>
      </c>
      <c r="B15" s="514"/>
      <c r="C15" s="514"/>
      <c r="D15" s="514"/>
      <c r="E15" s="514"/>
      <c r="F15" s="186"/>
    </row>
    <row r="16" spans="1:6" ht="13.5" thickBot="1" x14ac:dyDescent="0.35">
      <c r="A16" s="102" t="s">
        <v>582</v>
      </c>
      <c r="B16" s="103"/>
      <c r="C16" s="103" t="s">
        <v>583</v>
      </c>
      <c r="D16" s="103"/>
      <c r="E16" s="101"/>
      <c r="F16" s="188"/>
    </row>
    <row r="17" spans="1:6" ht="13.5" thickBot="1" x14ac:dyDescent="0.35">
      <c r="A17" s="102"/>
      <c r="B17" s="103"/>
      <c r="C17" s="103"/>
      <c r="D17" s="103"/>
      <c r="E17" s="101"/>
      <c r="F17" s="187"/>
    </row>
    <row r="18" spans="1:6" ht="13.5" thickBot="1" x14ac:dyDescent="0.35">
      <c r="A18" s="102"/>
      <c r="B18" s="103"/>
      <c r="C18" s="103"/>
      <c r="D18" s="103"/>
      <c r="E18" s="101"/>
      <c r="F18" s="187"/>
    </row>
    <row r="20" spans="1:6" x14ac:dyDescent="0.3">
      <c r="A20" s="97" t="s">
        <v>584</v>
      </c>
    </row>
  </sheetData>
  <mergeCells count="7">
    <mergeCell ref="A15:E15"/>
    <mergeCell ref="A10:E10"/>
    <mergeCell ref="A13:E13"/>
    <mergeCell ref="B3:E3"/>
    <mergeCell ref="B4:E4"/>
    <mergeCell ref="B5:E5"/>
    <mergeCell ref="B6:E6"/>
  </mergeCells>
  <pageMargins left="0.7" right="0.7" top="0.75" bottom="0.75" header="0.3" footer="0.3"/>
  <pageSetup scale="52"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D8793-E2CB-41FD-9D85-176EB319058F}">
  <sheetPr>
    <tabColor theme="9" tint="0.79998168889431442"/>
  </sheetPr>
  <dimension ref="A1:E11"/>
  <sheetViews>
    <sheetView view="pageBreakPreview" topLeftCell="C1" zoomScale="60" zoomScaleNormal="100" workbookViewId="0">
      <selection activeCell="D22" sqref="D22"/>
    </sheetView>
  </sheetViews>
  <sheetFormatPr defaultColWidth="9.109375" defaultRowHeight="14.5" x14ac:dyDescent="0.35"/>
  <cols>
    <col min="1" max="1" width="48.6640625" style="50" customWidth="1"/>
    <col min="2" max="2" width="32.44140625" style="50" customWidth="1"/>
    <col min="3" max="3" width="48.6640625" style="50" customWidth="1"/>
    <col min="4" max="4" width="75.6640625" style="50" customWidth="1"/>
    <col min="5" max="5" width="48.6640625" style="50" customWidth="1"/>
    <col min="6" max="16384" width="9.109375" style="50"/>
  </cols>
  <sheetData>
    <row r="1" spans="1:5" x14ac:dyDescent="0.35">
      <c r="B1" s="78" t="s">
        <v>585</v>
      </c>
      <c r="C1" s="522"/>
      <c r="D1" s="522"/>
    </row>
    <row r="3" spans="1:5" ht="33" customHeight="1" x14ac:dyDescent="0.35">
      <c r="A3" s="517" t="s">
        <v>586</v>
      </c>
      <c r="B3" s="71" t="s">
        <v>587</v>
      </c>
      <c r="C3" s="71" t="s">
        <v>588</v>
      </c>
      <c r="D3" s="71" t="s">
        <v>589</v>
      </c>
      <c r="E3" s="72" t="s">
        <v>590</v>
      </c>
    </row>
    <row r="4" spans="1:5" ht="67.900000000000006" customHeight="1" x14ac:dyDescent="0.35">
      <c r="A4" s="518"/>
      <c r="B4" s="73" t="s">
        <v>591</v>
      </c>
      <c r="C4" s="73" t="s">
        <v>592</v>
      </c>
      <c r="D4" s="73" t="s">
        <v>593</v>
      </c>
      <c r="E4" s="79" t="s">
        <v>594</v>
      </c>
    </row>
    <row r="5" spans="1:5" x14ac:dyDescent="0.35">
      <c r="A5" s="518"/>
      <c r="B5" s="80"/>
      <c r="C5" s="520" t="s">
        <v>595</v>
      </c>
      <c r="D5" s="80"/>
      <c r="E5" s="81"/>
    </row>
    <row r="6" spans="1:5" ht="14.65" customHeight="1" thickBot="1" x14ac:dyDescent="0.4">
      <c r="A6" s="519"/>
      <c r="B6" s="82"/>
      <c r="C6" s="521"/>
      <c r="D6" s="82"/>
      <c r="E6" s="83"/>
    </row>
    <row r="7" spans="1:5" ht="15.5" thickTop="1" thickBot="1" x14ac:dyDescent="0.4">
      <c r="A7" s="523" t="s">
        <v>10</v>
      </c>
      <c r="B7" s="74" t="s">
        <v>596</v>
      </c>
      <c r="C7" s="74"/>
      <c r="D7" s="74"/>
      <c r="E7" s="75"/>
    </row>
    <row r="8" spans="1:5" ht="15.5" thickTop="1" thickBot="1" x14ac:dyDescent="0.4">
      <c r="A8" s="524"/>
      <c r="B8" s="74" t="s">
        <v>597</v>
      </c>
      <c r="C8" s="74"/>
      <c r="D8" s="74"/>
      <c r="E8" s="75"/>
    </row>
    <row r="9" spans="1:5" ht="15.5" thickTop="1" thickBot="1" x14ac:dyDescent="0.4">
      <c r="A9" s="524"/>
      <c r="B9" s="74" t="s">
        <v>598</v>
      </c>
      <c r="C9" s="74"/>
      <c r="D9" s="74"/>
      <c r="E9" s="75"/>
    </row>
    <row r="10" spans="1:5" ht="15.5" thickTop="1" thickBot="1" x14ac:dyDescent="0.4">
      <c r="A10" s="524"/>
      <c r="B10" s="74" t="s">
        <v>599</v>
      </c>
      <c r="C10" s="74"/>
      <c r="D10" s="74"/>
      <c r="E10" s="75"/>
    </row>
    <row r="11" spans="1:5" ht="15" thickTop="1" x14ac:dyDescent="0.35">
      <c r="A11" s="525"/>
      <c r="B11" s="76" t="s">
        <v>600</v>
      </c>
      <c r="C11" s="76"/>
      <c r="D11" s="76"/>
      <c r="E11" s="77"/>
    </row>
  </sheetData>
  <mergeCells count="4">
    <mergeCell ref="A3:A6"/>
    <mergeCell ref="C5:C6"/>
    <mergeCell ref="C1:D1"/>
    <mergeCell ref="A7:A11"/>
  </mergeCells>
  <pageMargins left="0.7" right="0.7" top="0.75" bottom="0.75" header="0.3" footer="0.3"/>
  <pageSetup scale="4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62B0A-B2D5-47C8-8F83-60013627595D}">
  <dimension ref="A2:E7"/>
  <sheetViews>
    <sheetView workbookViewId="0">
      <selection activeCell="G8" sqref="G8"/>
    </sheetView>
  </sheetViews>
  <sheetFormatPr defaultRowHeight="10.5" x14ac:dyDescent="0.25"/>
  <cols>
    <col min="1" max="1" width="16.44140625" customWidth="1"/>
  </cols>
  <sheetData>
    <row r="2" spans="1:5" x14ac:dyDescent="0.25">
      <c r="A2" s="170" t="s">
        <v>601</v>
      </c>
      <c r="C2" s="170" t="s">
        <v>602</v>
      </c>
      <c r="E2" s="170" t="s">
        <v>603</v>
      </c>
    </row>
    <row r="3" spans="1:5" x14ac:dyDescent="0.25">
      <c r="A3" t="s">
        <v>604</v>
      </c>
      <c r="C3" t="s">
        <v>605</v>
      </c>
      <c r="E3" t="s">
        <v>606</v>
      </c>
    </row>
    <row r="4" spans="1:5" x14ac:dyDescent="0.25">
      <c r="A4" t="s">
        <v>607</v>
      </c>
      <c r="C4" t="s">
        <v>608</v>
      </c>
      <c r="E4" t="s">
        <v>536</v>
      </c>
    </row>
    <row r="5" spans="1:5" x14ac:dyDescent="0.25">
      <c r="A5" t="s">
        <v>609</v>
      </c>
      <c r="C5" t="s">
        <v>610</v>
      </c>
      <c r="E5" t="s">
        <v>611</v>
      </c>
    </row>
    <row r="6" spans="1:5" x14ac:dyDescent="0.25">
      <c r="A6" t="s">
        <v>612</v>
      </c>
      <c r="C6" t="s">
        <v>613</v>
      </c>
      <c r="E6" t="s">
        <v>614</v>
      </c>
    </row>
    <row r="7" spans="1:5" x14ac:dyDescent="0.25">
      <c r="A7" t="s">
        <v>615</v>
      </c>
      <c r="C7" t="s">
        <v>616</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D531D-46FA-4621-A828-76A0128A32A7}">
  <sheetPr>
    <tabColor theme="7" tint="-0.249977111117893"/>
  </sheetPr>
  <dimension ref="A2:F11"/>
  <sheetViews>
    <sheetView zoomScaleNormal="100" workbookViewId="0">
      <selection activeCell="F25" sqref="F25"/>
    </sheetView>
  </sheetViews>
  <sheetFormatPr defaultColWidth="9.109375" defaultRowHeight="14.5" x14ac:dyDescent="0.35"/>
  <cols>
    <col min="1" max="1" width="20.44140625" style="50" customWidth="1"/>
    <col min="2" max="2" width="9.109375" style="50"/>
    <col min="3" max="3" width="24" style="50" customWidth="1"/>
    <col min="4" max="4" width="22.109375" style="50" customWidth="1"/>
    <col min="5" max="5" width="34.44140625" style="50" customWidth="1"/>
    <col min="6" max="6" width="20.6640625" style="50" customWidth="1"/>
    <col min="7" max="16384" width="9.109375" style="50"/>
  </cols>
  <sheetData>
    <row r="2" spans="1:6" ht="15" thickBot="1" x14ac:dyDescent="0.4">
      <c r="A2" s="59" t="s">
        <v>218</v>
      </c>
      <c r="B2" s="506"/>
      <c r="C2" s="507"/>
      <c r="D2" s="507"/>
      <c r="E2" s="507"/>
      <c r="F2" s="508"/>
    </row>
    <row r="3" spans="1:6" ht="15" thickBot="1" x14ac:dyDescent="0.4">
      <c r="A3" s="60" t="s">
        <v>219</v>
      </c>
      <c r="B3" s="61"/>
      <c r="C3" s="62"/>
      <c r="D3" s="62"/>
      <c r="E3" s="62"/>
      <c r="F3" s="63"/>
    </row>
    <row r="4" spans="1:6" ht="15" thickBot="1" x14ac:dyDescent="0.4">
      <c r="A4" s="64" t="s">
        <v>538</v>
      </c>
      <c r="B4" s="509"/>
      <c r="C4" s="510"/>
      <c r="D4" s="510"/>
      <c r="E4" s="510"/>
      <c r="F4" s="511"/>
    </row>
    <row r="5" spans="1:6" ht="29.5" thickBot="1" x14ac:dyDescent="0.4">
      <c r="A5" s="64" t="s">
        <v>539</v>
      </c>
      <c r="B5" s="509"/>
      <c r="C5" s="510"/>
      <c r="D5" s="510"/>
      <c r="E5" s="510"/>
      <c r="F5" s="511"/>
    </row>
    <row r="6" spans="1:6" x14ac:dyDescent="0.35">
      <c r="A6" s="529"/>
      <c r="B6" s="535"/>
      <c r="C6" s="65"/>
      <c r="D6" s="65"/>
      <c r="E6" s="65"/>
      <c r="F6" s="66"/>
    </row>
    <row r="7" spans="1:6" ht="15" thickBot="1" x14ac:dyDescent="0.4">
      <c r="A7" s="536"/>
      <c r="B7" s="537"/>
      <c r="C7" s="67"/>
      <c r="D7" s="67"/>
      <c r="E7" s="67"/>
      <c r="F7" s="68"/>
    </row>
    <row r="8" spans="1:6" ht="29.5" thickBot="1" x14ac:dyDescent="0.4">
      <c r="A8" s="531"/>
      <c r="B8" s="532"/>
      <c r="C8" s="69" t="s">
        <v>617</v>
      </c>
      <c r="D8" s="69" t="s">
        <v>618</v>
      </c>
      <c r="E8" s="533" t="s">
        <v>619</v>
      </c>
      <c r="F8" s="534"/>
    </row>
    <row r="9" spans="1:6" ht="29.5" thickBot="1" x14ac:dyDescent="0.4">
      <c r="A9" s="526" t="s">
        <v>620</v>
      </c>
      <c r="B9" s="527"/>
      <c r="C9" s="117" t="s">
        <v>623</v>
      </c>
      <c r="D9" s="117" t="s">
        <v>622</v>
      </c>
      <c r="E9" s="528" t="s">
        <v>625</v>
      </c>
      <c r="F9" s="528"/>
    </row>
    <row r="10" spans="1:6" ht="14.5" customHeight="1" x14ac:dyDescent="0.35">
      <c r="A10" s="529" t="s">
        <v>621</v>
      </c>
      <c r="B10" s="530"/>
      <c r="C10" s="117" t="s">
        <v>626</v>
      </c>
      <c r="D10" s="117" t="s">
        <v>627</v>
      </c>
      <c r="E10" s="117" t="s">
        <v>343</v>
      </c>
      <c r="F10" s="117"/>
    </row>
    <row r="11" spans="1:6" x14ac:dyDescent="0.35">
      <c r="A11" s="271" t="s">
        <v>621</v>
      </c>
      <c r="B11" s="271"/>
      <c r="C11" s="272" t="s">
        <v>628</v>
      </c>
      <c r="D11" s="117" t="s">
        <v>624</v>
      </c>
      <c r="E11" s="270">
        <v>45962</v>
      </c>
      <c r="F11" s="117"/>
    </row>
  </sheetData>
  <mergeCells count="10">
    <mergeCell ref="B2:F2"/>
    <mergeCell ref="B4:F4"/>
    <mergeCell ref="B5:F5"/>
    <mergeCell ref="A6:B6"/>
    <mergeCell ref="A7:B7"/>
    <mergeCell ref="A9:B9"/>
    <mergeCell ref="E9:F9"/>
    <mergeCell ref="A10:B10"/>
    <mergeCell ref="A8:B8"/>
    <mergeCell ref="E8:F8"/>
  </mergeCells>
  <pageMargins left="0.7" right="0.7"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6230A-5044-4387-B94A-7AAD8FA33452}">
  <sheetPr>
    <tabColor theme="7" tint="0.39997558519241921"/>
  </sheetPr>
  <dimension ref="A2:B386"/>
  <sheetViews>
    <sheetView topLeftCell="A4" workbookViewId="0">
      <selection activeCell="E16" sqref="E16"/>
    </sheetView>
  </sheetViews>
  <sheetFormatPr defaultRowHeight="10.5" x14ac:dyDescent="0.25"/>
  <cols>
    <col min="2" max="2" width="79.6640625" customWidth="1"/>
  </cols>
  <sheetData>
    <row r="2" spans="1:2" ht="14.5" x14ac:dyDescent="0.35">
      <c r="A2" s="216" t="s">
        <v>629</v>
      </c>
      <c r="B2" s="217" t="s">
        <v>630</v>
      </c>
    </row>
    <row r="3" spans="1:2" ht="14.5" x14ac:dyDescent="0.35">
      <c r="A3" s="218">
        <v>61105</v>
      </c>
      <c r="B3" s="219" t="s">
        <v>631</v>
      </c>
    </row>
    <row r="4" spans="1:2" ht="14.5" x14ac:dyDescent="0.35">
      <c r="A4" s="218">
        <v>61160</v>
      </c>
      <c r="B4" s="219" t="s">
        <v>632</v>
      </c>
    </row>
    <row r="5" spans="1:2" ht="14.5" x14ac:dyDescent="0.35">
      <c r="A5" s="218">
        <v>61205</v>
      </c>
      <c r="B5" s="219" t="s">
        <v>633</v>
      </c>
    </row>
    <row r="6" spans="1:2" ht="14.5" x14ac:dyDescent="0.35">
      <c r="A6" s="218">
        <v>61260</v>
      </c>
      <c r="B6" s="219" t="s">
        <v>634</v>
      </c>
    </row>
    <row r="7" spans="1:2" ht="14.5" x14ac:dyDescent="0.35">
      <c r="A7" s="218">
        <v>61305</v>
      </c>
      <c r="B7" s="219" t="s">
        <v>635</v>
      </c>
    </row>
    <row r="8" spans="1:2" ht="14.5" x14ac:dyDescent="0.35">
      <c r="A8" s="218">
        <v>61310</v>
      </c>
      <c r="B8" s="219" t="s">
        <v>636</v>
      </c>
    </row>
    <row r="9" spans="1:2" ht="14.5" x14ac:dyDescent="0.35">
      <c r="A9" s="218">
        <v>61360</v>
      </c>
      <c r="B9" s="219" t="s">
        <v>637</v>
      </c>
    </row>
    <row r="10" spans="1:2" ht="14.5" x14ac:dyDescent="0.35">
      <c r="A10" s="218">
        <v>61399</v>
      </c>
      <c r="B10" s="219" t="s">
        <v>638</v>
      </c>
    </row>
    <row r="11" spans="1:2" ht="14.5" x14ac:dyDescent="0.35">
      <c r="A11" s="218">
        <v>62105</v>
      </c>
      <c r="B11" s="219" t="s">
        <v>639</v>
      </c>
    </row>
    <row r="12" spans="1:2" ht="14.5" x14ac:dyDescent="0.35">
      <c r="A12" s="218">
        <v>62110</v>
      </c>
      <c r="B12" s="219" t="s">
        <v>640</v>
      </c>
    </row>
    <row r="13" spans="1:2" ht="14.5" x14ac:dyDescent="0.35">
      <c r="A13" s="218">
        <v>62115</v>
      </c>
      <c r="B13" s="219" t="s">
        <v>641</v>
      </c>
    </row>
    <row r="14" spans="1:2" ht="14.5" x14ac:dyDescent="0.35">
      <c r="A14" s="218">
        <v>62120</v>
      </c>
      <c r="B14" s="219" t="s">
        <v>642</v>
      </c>
    </row>
    <row r="15" spans="1:2" ht="14.5" x14ac:dyDescent="0.35">
      <c r="A15" s="218">
        <v>62140</v>
      </c>
      <c r="B15" s="219" t="s">
        <v>643</v>
      </c>
    </row>
    <row r="16" spans="1:2" ht="14.5" x14ac:dyDescent="0.35">
      <c r="A16" s="218">
        <v>62205</v>
      </c>
      <c r="B16" s="219" t="s">
        <v>644</v>
      </c>
    </row>
    <row r="17" spans="1:2" ht="14.5" x14ac:dyDescent="0.35">
      <c r="A17" s="218">
        <v>62210</v>
      </c>
      <c r="B17" s="219" t="s">
        <v>645</v>
      </c>
    </row>
    <row r="18" spans="1:2" ht="14.5" x14ac:dyDescent="0.35">
      <c r="A18" s="218">
        <v>62215</v>
      </c>
      <c r="B18" s="219" t="s">
        <v>646</v>
      </c>
    </row>
    <row r="19" spans="1:2" ht="14.5" x14ac:dyDescent="0.35">
      <c r="A19" s="218">
        <v>62220</v>
      </c>
      <c r="B19" s="219" t="s">
        <v>647</v>
      </c>
    </row>
    <row r="20" spans="1:2" ht="14.5" x14ac:dyDescent="0.35">
      <c r="A20" s="218">
        <v>62225</v>
      </c>
      <c r="B20" s="219" t="s">
        <v>648</v>
      </c>
    </row>
    <row r="21" spans="1:2" ht="14.5" x14ac:dyDescent="0.35">
      <c r="A21" s="218">
        <v>62240</v>
      </c>
      <c r="B21" s="219" t="s">
        <v>649</v>
      </c>
    </row>
    <row r="22" spans="1:2" ht="14.5" x14ac:dyDescent="0.35">
      <c r="A22" s="218">
        <v>62305</v>
      </c>
      <c r="B22" s="219" t="s">
        <v>650</v>
      </c>
    </row>
    <row r="23" spans="1:2" ht="14.5" x14ac:dyDescent="0.35">
      <c r="A23" s="218">
        <v>62310</v>
      </c>
      <c r="B23" s="219" t="s">
        <v>651</v>
      </c>
    </row>
    <row r="24" spans="1:2" ht="14.5" x14ac:dyDescent="0.35">
      <c r="A24" s="218">
        <v>62315</v>
      </c>
      <c r="B24" s="219" t="s">
        <v>652</v>
      </c>
    </row>
    <row r="25" spans="1:2" ht="14.5" x14ac:dyDescent="0.35">
      <c r="A25" s="218">
        <v>62320</v>
      </c>
      <c r="B25" s="219" t="s">
        <v>653</v>
      </c>
    </row>
    <row r="26" spans="1:2" ht="14.5" x14ac:dyDescent="0.35">
      <c r="A26" s="218">
        <v>62325</v>
      </c>
      <c r="B26" s="219" t="s">
        <v>654</v>
      </c>
    </row>
    <row r="27" spans="1:2" ht="14.5" x14ac:dyDescent="0.35">
      <c r="A27" s="218">
        <v>62330</v>
      </c>
      <c r="B27" s="219" t="s">
        <v>655</v>
      </c>
    </row>
    <row r="28" spans="1:2" ht="14.5" x14ac:dyDescent="0.35">
      <c r="A28" s="218">
        <v>62335</v>
      </c>
      <c r="B28" s="219" t="s">
        <v>656</v>
      </c>
    </row>
    <row r="29" spans="1:2" ht="14.5" x14ac:dyDescent="0.35">
      <c r="A29" s="218">
        <v>62340</v>
      </c>
      <c r="B29" s="219" t="s">
        <v>657</v>
      </c>
    </row>
    <row r="30" spans="1:2" ht="14.5" x14ac:dyDescent="0.35">
      <c r="A30" s="218">
        <v>63105</v>
      </c>
      <c r="B30" s="219" t="s">
        <v>658</v>
      </c>
    </row>
    <row r="31" spans="1:2" ht="14.5" x14ac:dyDescent="0.35">
      <c r="A31" s="218">
        <v>63115</v>
      </c>
      <c r="B31" s="219" t="s">
        <v>659</v>
      </c>
    </row>
    <row r="32" spans="1:2" ht="14.5" x14ac:dyDescent="0.35">
      <c r="A32" s="218">
        <v>63125</v>
      </c>
      <c r="B32" s="219" t="s">
        <v>660</v>
      </c>
    </row>
    <row r="33" spans="1:2" ht="14.5" x14ac:dyDescent="0.35">
      <c r="A33" s="218">
        <v>63130</v>
      </c>
      <c r="B33" s="219" t="s">
        <v>661</v>
      </c>
    </row>
    <row r="34" spans="1:2" ht="14.5" x14ac:dyDescent="0.35">
      <c r="A34" s="218">
        <v>63135</v>
      </c>
      <c r="B34" s="219" t="s">
        <v>662</v>
      </c>
    </row>
    <row r="35" spans="1:2" ht="14.5" x14ac:dyDescent="0.35">
      <c r="A35" s="218">
        <v>63140</v>
      </c>
      <c r="B35" s="219" t="s">
        <v>663</v>
      </c>
    </row>
    <row r="36" spans="1:2" ht="14.5" x14ac:dyDescent="0.35">
      <c r="A36" s="218">
        <v>63145</v>
      </c>
      <c r="B36" s="219" t="s">
        <v>664</v>
      </c>
    </row>
    <row r="37" spans="1:2" ht="14.5" x14ac:dyDescent="0.35">
      <c r="A37" s="218">
        <v>63150</v>
      </c>
      <c r="B37" s="219" t="s">
        <v>665</v>
      </c>
    </row>
    <row r="38" spans="1:2" ht="14.5" x14ac:dyDescent="0.35">
      <c r="A38" s="218">
        <v>63160</v>
      </c>
      <c r="B38" s="219" t="s">
        <v>666</v>
      </c>
    </row>
    <row r="39" spans="1:2" ht="14.5" x14ac:dyDescent="0.35">
      <c r="A39" s="218">
        <v>63205</v>
      </c>
      <c r="B39" s="219" t="s">
        <v>667</v>
      </c>
    </row>
    <row r="40" spans="1:2" ht="14.5" x14ac:dyDescent="0.35">
      <c r="A40" s="218">
        <v>63215</v>
      </c>
      <c r="B40" s="219" t="s">
        <v>668</v>
      </c>
    </row>
    <row r="41" spans="1:2" ht="14.5" x14ac:dyDescent="0.35">
      <c r="A41" s="218">
        <v>63220</v>
      </c>
      <c r="B41" s="219" t="s">
        <v>669</v>
      </c>
    </row>
    <row r="42" spans="1:2" ht="14.5" x14ac:dyDescent="0.35">
      <c r="A42" s="218">
        <v>63225</v>
      </c>
      <c r="B42" s="219" t="s">
        <v>670</v>
      </c>
    </row>
    <row r="43" spans="1:2" ht="14.5" x14ac:dyDescent="0.35">
      <c r="A43" s="218">
        <v>63230</v>
      </c>
      <c r="B43" s="219" t="s">
        <v>671</v>
      </c>
    </row>
    <row r="44" spans="1:2" ht="14.5" x14ac:dyDescent="0.35">
      <c r="A44" s="218">
        <v>63235</v>
      </c>
      <c r="B44" s="219" t="s">
        <v>672</v>
      </c>
    </row>
    <row r="45" spans="1:2" ht="14.5" x14ac:dyDescent="0.35">
      <c r="A45" s="218">
        <v>63240</v>
      </c>
      <c r="B45" s="219" t="s">
        <v>673</v>
      </c>
    </row>
    <row r="46" spans="1:2" ht="14.5" x14ac:dyDescent="0.35">
      <c r="A46" s="218">
        <v>63245</v>
      </c>
      <c r="B46" s="219" t="s">
        <v>674</v>
      </c>
    </row>
    <row r="47" spans="1:2" ht="14.5" x14ac:dyDescent="0.35">
      <c r="A47" s="218">
        <v>63250</v>
      </c>
      <c r="B47" s="219" t="s">
        <v>675</v>
      </c>
    </row>
    <row r="48" spans="1:2" ht="14.5" x14ac:dyDescent="0.35">
      <c r="A48" s="218">
        <v>63260</v>
      </c>
      <c r="B48" s="219" t="s">
        <v>676</v>
      </c>
    </row>
    <row r="49" spans="1:2" ht="14.5" x14ac:dyDescent="0.35">
      <c r="A49" s="218">
        <v>63310</v>
      </c>
      <c r="B49" s="219" t="s">
        <v>677</v>
      </c>
    </row>
    <row r="50" spans="1:2" ht="14.5" x14ac:dyDescent="0.35">
      <c r="A50" s="218">
        <v>63315</v>
      </c>
      <c r="B50" s="219" t="s">
        <v>678</v>
      </c>
    </row>
    <row r="51" spans="1:2" ht="14.5" x14ac:dyDescent="0.35">
      <c r="A51" s="218">
        <v>63320</v>
      </c>
      <c r="B51" s="219" t="s">
        <v>679</v>
      </c>
    </row>
    <row r="52" spans="1:2" ht="14.5" x14ac:dyDescent="0.35">
      <c r="A52" s="218">
        <v>63325</v>
      </c>
      <c r="B52" s="219" t="s">
        <v>680</v>
      </c>
    </row>
    <row r="53" spans="1:2" ht="14.5" x14ac:dyDescent="0.35">
      <c r="A53" s="218">
        <v>63330</v>
      </c>
      <c r="B53" s="219" t="s">
        <v>681</v>
      </c>
    </row>
    <row r="54" spans="1:2" ht="14.5" x14ac:dyDescent="0.35">
      <c r="A54" s="218">
        <v>63335</v>
      </c>
      <c r="B54" s="219" t="s">
        <v>682</v>
      </c>
    </row>
    <row r="55" spans="1:2" ht="14.5" x14ac:dyDescent="0.35">
      <c r="A55" s="218">
        <v>63340</v>
      </c>
      <c r="B55" s="219" t="s">
        <v>683</v>
      </c>
    </row>
    <row r="56" spans="1:2" ht="14.5" x14ac:dyDescent="0.35">
      <c r="A56" s="218">
        <v>63350</v>
      </c>
      <c r="B56" s="219" t="s">
        <v>684</v>
      </c>
    </row>
    <row r="57" spans="1:2" ht="14.5" x14ac:dyDescent="0.35">
      <c r="A57" s="218">
        <v>63355</v>
      </c>
      <c r="B57" s="219" t="s">
        <v>685</v>
      </c>
    </row>
    <row r="58" spans="1:2" ht="14.5" x14ac:dyDescent="0.35">
      <c r="A58" s="218">
        <v>63360</v>
      </c>
      <c r="B58" s="219" t="s">
        <v>686</v>
      </c>
    </row>
    <row r="59" spans="1:2" ht="14.5" x14ac:dyDescent="0.35">
      <c r="A59" s="218">
        <v>63365</v>
      </c>
      <c r="B59" s="219" t="s">
        <v>687</v>
      </c>
    </row>
    <row r="60" spans="1:2" ht="14.5" x14ac:dyDescent="0.35">
      <c r="A60" s="218">
        <v>63370</v>
      </c>
      <c r="B60" s="219" t="s">
        <v>688</v>
      </c>
    </row>
    <row r="61" spans="1:2" ht="14.5" x14ac:dyDescent="0.35">
      <c r="A61" s="218">
        <v>63385</v>
      </c>
      <c r="B61" s="219" t="s">
        <v>689</v>
      </c>
    </row>
    <row r="62" spans="1:2" ht="14.5" x14ac:dyDescent="0.35">
      <c r="A62" s="218">
        <v>63405</v>
      </c>
      <c r="B62" s="219" t="s">
        <v>690</v>
      </c>
    </row>
    <row r="63" spans="1:2" ht="14.5" x14ac:dyDescent="0.35">
      <c r="A63" s="218">
        <v>63406</v>
      </c>
      <c r="B63" s="219" t="s">
        <v>691</v>
      </c>
    </row>
    <row r="64" spans="1:2" ht="14.5" x14ac:dyDescent="0.35">
      <c r="A64" s="218">
        <v>63407</v>
      </c>
      <c r="B64" s="219" t="s">
        <v>692</v>
      </c>
    </row>
    <row r="65" spans="1:2" ht="14.5" x14ac:dyDescent="0.35">
      <c r="A65" s="218">
        <v>63408</v>
      </c>
      <c r="B65" s="219" t="s">
        <v>693</v>
      </c>
    </row>
    <row r="66" spans="1:2" ht="14.5" x14ac:dyDescent="0.35">
      <c r="A66" s="218">
        <v>63505</v>
      </c>
      <c r="B66" s="219" t="s">
        <v>694</v>
      </c>
    </row>
    <row r="67" spans="1:2" ht="14.5" x14ac:dyDescent="0.35">
      <c r="A67" s="218">
        <v>63510</v>
      </c>
      <c r="B67" s="219" t="s">
        <v>695</v>
      </c>
    </row>
    <row r="68" spans="1:2" ht="14.5" x14ac:dyDescent="0.35">
      <c r="A68" s="218">
        <v>63511</v>
      </c>
      <c r="B68" s="219" t="s">
        <v>696</v>
      </c>
    </row>
    <row r="69" spans="1:2" ht="14.5" x14ac:dyDescent="0.35">
      <c r="A69" s="218">
        <v>63515</v>
      </c>
      <c r="B69" s="219" t="s">
        <v>697</v>
      </c>
    </row>
    <row r="70" spans="1:2" ht="14.5" x14ac:dyDescent="0.35">
      <c r="A70" s="218">
        <v>63520</v>
      </c>
      <c r="B70" s="219" t="s">
        <v>698</v>
      </c>
    </row>
    <row r="71" spans="1:2" ht="14.5" x14ac:dyDescent="0.35">
      <c r="A71" s="218">
        <v>63530</v>
      </c>
      <c r="B71" s="219" t="s">
        <v>699</v>
      </c>
    </row>
    <row r="72" spans="1:2" ht="14.5" x14ac:dyDescent="0.35">
      <c r="A72" s="218">
        <v>63535</v>
      </c>
      <c r="B72" s="219" t="s">
        <v>700</v>
      </c>
    </row>
    <row r="73" spans="1:2" ht="14.5" x14ac:dyDescent="0.35">
      <c r="A73" s="218">
        <v>63540</v>
      </c>
      <c r="B73" s="219" t="s">
        <v>701</v>
      </c>
    </row>
    <row r="74" spans="1:2" ht="14.5" x14ac:dyDescent="0.35">
      <c r="A74" s="218">
        <v>63545</v>
      </c>
      <c r="B74" s="219" t="s">
        <v>702</v>
      </c>
    </row>
    <row r="75" spans="1:2" ht="14.5" x14ac:dyDescent="0.35">
      <c r="A75" s="218">
        <v>63550</v>
      </c>
      <c r="B75" s="219" t="s">
        <v>703</v>
      </c>
    </row>
    <row r="76" spans="1:2" ht="14.5" x14ac:dyDescent="0.35">
      <c r="A76" s="218">
        <v>63555</v>
      </c>
      <c r="B76" s="219" t="s">
        <v>704</v>
      </c>
    </row>
    <row r="77" spans="1:2" ht="14.5" x14ac:dyDescent="0.35">
      <c r="A77" s="218">
        <v>63560</v>
      </c>
      <c r="B77" s="219" t="s">
        <v>705</v>
      </c>
    </row>
    <row r="78" spans="1:2" ht="14.5" x14ac:dyDescent="0.35">
      <c r="A78" s="218">
        <v>64105</v>
      </c>
      <c r="B78" s="219" t="s">
        <v>706</v>
      </c>
    </row>
    <row r="79" spans="1:2" ht="14.5" x14ac:dyDescent="0.35">
      <c r="A79" s="218">
        <v>64110</v>
      </c>
      <c r="B79" s="219" t="s">
        <v>707</v>
      </c>
    </row>
    <row r="80" spans="1:2" ht="14.5" x14ac:dyDescent="0.35">
      <c r="A80" s="218">
        <v>64115</v>
      </c>
      <c r="B80" s="219" t="s">
        <v>708</v>
      </c>
    </row>
    <row r="81" spans="1:2" ht="14.5" x14ac:dyDescent="0.35">
      <c r="A81" s="218">
        <v>64120</v>
      </c>
      <c r="B81" s="219" t="s">
        <v>709</v>
      </c>
    </row>
    <row r="82" spans="1:2" ht="14.5" x14ac:dyDescent="0.35">
      <c r="A82" s="218">
        <v>64205</v>
      </c>
      <c r="B82" s="219" t="s">
        <v>710</v>
      </c>
    </row>
    <row r="83" spans="1:2" ht="14.5" x14ac:dyDescent="0.35">
      <c r="A83" s="218">
        <v>64210</v>
      </c>
      <c r="B83" s="219" t="s">
        <v>711</v>
      </c>
    </row>
    <row r="84" spans="1:2" ht="14.5" x14ac:dyDescent="0.35">
      <c r="A84" s="218">
        <v>64215</v>
      </c>
      <c r="B84" s="219" t="s">
        <v>712</v>
      </c>
    </row>
    <row r="85" spans="1:2" ht="14.5" x14ac:dyDescent="0.35">
      <c r="A85" s="218">
        <v>64220</v>
      </c>
      <c r="B85" s="219" t="s">
        <v>713</v>
      </c>
    </row>
    <row r="86" spans="1:2" ht="14.5" x14ac:dyDescent="0.35">
      <c r="A86" s="218">
        <v>64305</v>
      </c>
      <c r="B86" s="219" t="s">
        <v>714</v>
      </c>
    </row>
    <row r="87" spans="1:2" ht="14.5" x14ac:dyDescent="0.35">
      <c r="A87" s="218">
        <v>64306</v>
      </c>
      <c r="B87" s="219" t="s">
        <v>715</v>
      </c>
    </row>
    <row r="88" spans="1:2" ht="14.5" x14ac:dyDescent="0.35">
      <c r="A88" s="218">
        <v>64307</v>
      </c>
      <c r="B88" s="219" t="s">
        <v>716</v>
      </c>
    </row>
    <row r="89" spans="1:2" ht="14.5" x14ac:dyDescent="0.35">
      <c r="A89" s="218">
        <v>64308</v>
      </c>
      <c r="B89" s="219" t="s">
        <v>717</v>
      </c>
    </row>
    <row r="90" spans="1:2" ht="14.5" x14ac:dyDescent="0.35">
      <c r="A90" s="218">
        <v>64309</v>
      </c>
      <c r="B90" s="219" t="s">
        <v>718</v>
      </c>
    </row>
    <row r="91" spans="1:2" ht="14.5" x14ac:dyDescent="0.35">
      <c r="A91" s="218">
        <v>64310</v>
      </c>
      <c r="B91" s="219" t="s">
        <v>719</v>
      </c>
    </row>
    <row r="92" spans="1:2" ht="14.5" x14ac:dyDescent="0.35">
      <c r="A92" s="218">
        <v>64315</v>
      </c>
      <c r="B92" s="219" t="s">
        <v>720</v>
      </c>
    </row>
    <row r="93" spans="1:2" ht="14.5" x14ac:dyDescent="0.35">
      <c r="A93" s="218">
        <v>64316</v>
      </c>
      <c r="B93" s="219" t="s">
        <v>721</v>
      </c>
    </row>
    <row r="94" spans="1:2" ht="14.5" x14ac:dyDescent="0.35">
      <c r="A94" s="218">
        <v>64319</v>
      </c>
      <c r="B94" s="219" t="s">
        <v>722</v>
      </c>
    </row>
    <row r="95" spans="1:2" ht="14.5" x14ac:dyDescent="0.35">
      <c r="A95" s="218">
        <v>64320</v>
      </c>
      <c r="B95" s="219" t="s">
        <v>723</v>
      </c>
    </row>
    <row r="96" spans="1:2" ht="14.5" x14ac:dyDescent="0.35">
      <c r="A96" s="218">
        <v>64321</v>
      </c>
      <c r="B96" s="219" t="s">
        <v>724</v>
      </c>
    </row>
    <row r="97" spans="1:2" ht="14.5" x14ac:dyDescent="0.35">
      <c r="A97" s="218">
        <v>64322</v>
      </c>
      <c r="B97" s="219" t="s">
        <v>725</v>
      </c>
    </row>
    <row r="98" spans="1:2" ht="14.5" x14ac:dyDescent="0.35">
      <c r="A98" s="218">
        <v>64323</v>
      </c>
      <c r="B98" s="219" t="s">
        <v>726</v>
      </c>
    </row>
    <row r="99" spans="1:2" ht="14.5" x14ac:dyDescent="0.35">
      <c r="A99" s="218">
        <v>64324</v>
      </c>
      <c r="B99" s="219" t="s">
        <v>727</v>
      </c>
    </row>
    <row r="100" spans="1:2" ht="14.5" x14ac:dyDescent="0.35">
      <c r="A100" s="218">
        <v>64325</v>
      </c>
      <c r="B100" s="219" t="s">
        <v>728</v>
      </c>
    </row>
    <row r="101" spans="1:2" ht="14.5" x14ac:dyDescent="0.35">
      <c r="A101" s="218">
        <v>64330</v>
      </c>
      <c r="B101" s="219" t="s">
        <v>729</v>
      </c>
    </row>
    <row r="102" spans="1:2" ht="14.5" x14ac:dyDescent="0.35">
      <c r="A102" s="218">
        <v>64333</v>
      </c>
      <c r="B102" s="219" t="s">
        <v>730</v>
      </c>
    </row>
    <row r="103" spans="1:2" ht="14.5" x14ac:dyDescent="0.35">
      <c r="A103" s="218">
        <v>64397</v>
      </c>
      <c r="B103" s="219" t="s">
        <v>731</v>
      </c>
    </row>
    <row r="104" spans="1:2" ht="14.5" x14ac:dyDescent="0.35">
      <c r="A104" s="218">
        <v>64399</v>
      </c>
      <c r="B104" s="219" t="s">
        <v>732</v>
      </c>
    </row>
    <row r="105" spans="1:2" ht="14.5" x14ac:dyDescent="0.35">
      <c r="A105" s="218">
        <v>65105</v>
      </c>
      <c r="B105" s="219" t="s">
        <v>733</v>
      </c>
    </row>
    <row r="106" spans="1:2" ht="14.5" x14ac:dyDescent="0.35">
      <c r="A106" s="218">
        <v>65115</v>
      </c>
      <c r="B106" s="219" t="s">
        <v>734</v>
      </c>
    </row>
    <row r="107" spans="1:2" ht="14.5" x14ac:dyDescent="0.35">
      <c r="A107" s="218">
        <v>65118</v>
      </c>
      <c r="B107" s="219" t="s">
        <v>735</v>
      </c>
    </row>
    <row r="108" spans="1:2" ht="14.5" x14ac:dyDescent="0.35">
      <c r="A108" s="218">
        <v>65119</v>
      </c>
      <c r="B108" s="219" t="s">
        <v>736</v>
      </c>
    </row>
    <row r="109" spans="1:2" ht="14.5" x14ac:dyDescent="0.35">
      <c r="A109" s="218">
        <v>65120</v>
      </c>
      <c r="B109" s="219" t="s">
        <v>737</v>
      </c>
    </row>
    <row r="110" spans="1:2" ht="14.5" x14ac:dyDescent="0.35">
      <c r="A110" s="218">
        <v>65135</v>
      </c>
      <c r="B110" s="219" t="s">
        <v>738</v>
      </c>
    </row>
    <row r="111" spans="1:2" ht="14.5" x14ac:dyDescent="0.35">
      <c r="A111" s="218">
        <v>66105</v>
      </c>
      <c r="B111" s="219" t="s">
        <v>739</v>
      </c>
    </row>
    <row r="112" spans="1:2" ht="14.5" x14ac:dyDescent="0.35">
      <c r="A112" s="218">
        <v>67205</v>
      </c>
      <c r="B112" s="219" t="s">
        <v>740</v>
      </c>
    </row>
    <row r="113" spans="1:2" ht="14.5" x14ac:dyDescent="0.35">
      <c r="A113" s="218">
        <v>67305</v>
      </c>
      <c r="B113" s="219" t="s">
        <v>741</v>
      </c>
    </row>
    <row r="114" spans="1:2" ht="14.5" x14ac:dyDescent="0.35">
      <c r="A114" s="218">
        <v>67405</v>
      </c>
      <c r="B114" s="219" t="s">
        <v>742</v>
      </c>
    </row>
    <row r="115" spans="1:2" ht="14.5" x14ac:dyDescent="0.35">
      <c r="A115" s="218">
        <v>71165</v>
      </c>
      <c r="B115" s="219" t="s">
        <v>743</v>
      </c>
    </row>
    <row r="116" spans="1:2" ht="14.5" x14ac:dyDescent="0.35">
      <c r="A116" s="218">
        <v>71167</v>
      </c>
      <c r="B116" s="219" t="s">
        <v>744</v>
      </c>
    </row>
    <row r="117" spans="1:2" ht="14.5" x14ac:dyDescent="0.35">
      <c r="A117" s="218">
        <v>71168</v>
      </c>
      <c r="B117" s="219" t="s">
        <v>745</v>
      </c>
    </row>
    <row r="118" spans="1:2" ht="14.5" x14ac:dyDescent="0.35">
      <c r="A118" s="218">
        <v>71205</v>
      </c>
      <c r="B118" s="219" t="s">
        <v>746</v>
      </c>
    </row>
    <row r="119" spans="1:2" ht="14.5" x14ac:dyDescent="0.35">
      <c r="A119" s="218">
        <v>71210</v>
      </c>
      <c r="B119" s="219" t="s">
        <v>747</v>
      </c>
    </row>
    <row r="120" spans="1:2" ht="14.5" x14ac:dyDescent="0.35">
      <c r="A120" s="218">
        <v>71305</v>
      </c>
      <c r="B120" s="219" t="s">
        <v>748</v>
      </c>
    </row>
    <row r="121" spans="1:2" ht="14.5" x14ac:dyDescent="0.35">
      <c r="A121" s="218">
        <v>71350</v>
      </c>
      <c r="B121" s="219" t="s">
        <v>749</v>
      </c>
    </row>
    <row r="122" spans="1:2" ht="14.5" x14ac:dyDescent="0.35">
      <c r="A122" s="218">
        <v>71405</v>
      </c>
      <c r="B122" s="219" t="s">
        <v>750</v>
      </c>
    </row>
    <row r="123" spans="1:2" ht="14.5" x14ac:dyDescent="0.35">
      <c r="A123" s="218">
        <v>71410</v>
      </c>
      <c r="B123" s="219" t="s">
        <v>751</v>
      </c>
    </row>
    <row r="124" spans="1:2" ht="14.5" x14ac:dyDescent="0.35">
      <c r="A124" s="218">
        <v>71415</v>
      </c>
      <c r="B124" s="219" t="s">
        <v>752</v>
      </c>
    </row>
    <row r="125" spans="1:2" ht="14.5" x14ac:dyDescent="0.35">
      <c r="A125" s="218">
        <v>71420</v>
      </c>
      <c r="B125" s="219" t="s">
        <v>753</v>
      </c>
    </row>
    <row r="126" spans="1:2" ht="14.5" x14ac:dyDescent="0.35">
      <c r="A126" s="218">
        <v>71440</v>
      </c>
      <c r="B126" s="219" t="s">
        <v>754</v>
      </c>
    </row>
    <row r="127" spans="1:2" ht="14.5" x14ac:dyDescent="0.35">
      <c r="A127" s="218">
        <v>71455</v>
      </c>
      <c r="B127" s="219" t="s">
        <v>755</v>
      </c>
    </row>
    <row r="128" spans="1:2" ht="14.5" x14ac:dyDescent="0.35">
      <c r="A128" s="218">
        <v>71460</v>
      </c>
      <c r="B128" s="219" t="s">
        <v>756</v>
      </c>
    </row>
    <row r="129" spans="1:2" ht="14.5" x14ac:dyDescent="0.35">
      <c r="A129" s="218">
        <v>71465</v>
      </c>
      <c r="B129" s="219" t="s">
        <v>757</v>
      </c>
    </row>
    <row r="130" spans="1:2" ht="14.5" x14ac:dyDescent="0.35">
      <c r="A130" s="218">
        <v>71470</v>
      </c>
      <c r="B130" s="219" t="s">
        <v>758</v>
      </c>
    </row>
    <row r="131" spans="1:2" ht="14.5" x14ac:dyDescent="0.35">
      <c r="A131" s="218">
        <v>71475</v>
      </c>
      <c r="B131" s="219" t="s">
        <v>759</v>
      </c>
    </row>
    <row r="132" spans="1:2" ht="14.5" x14ac:dyDescent="0.35">
      <c r="A132" s="218">
        <v>71501</v>
      </c>
      <c r="B132" s="219" t="s">
        <v>760</v>
      </c>
    </row>
    <row r="133" spans="1:2" ht="14.5" x14ac:dyDescent="0.35">
      <c r="A133" s="218">
        <v>71505</v>
      </c>
      <c r="B133" s="219" t="s">
        <v>761</v>
      </c>
    </row>
    <row r="134" spans="1:2" ht="14.5" x14ac:dyDescent="0.35">
      <c r="A134" s="218">
        <v>71510</v>
      </c>
      <c r="B134" s="219" t="s">
        <v>762</v>
      </c>
    </row>
    <row r="135" spans="1:2" ht="14.5" x14ac:dyDescent="0.35">
      <c r="A135" s="218">
        <v>71511</v>
      </c>
      <c r="B135" s="219" t="s">
        <v>763</v>
      </c>
    </row>
    <row r="136" spans="1:2" ht="14.5" x14ac:dyDescent="0.35">
      <c r="A136" s="218">
        <v>71515</v>
      </c>
      <c r="B136" s="219" t="s">
        <v>764</v>
      </c>
    </row>
    <row r="137" spans="1:2" ht="14.5" x14ac:dyDescent="0.35">
      <c r="A137" s="218">
        <v>71520</v>
      </c>
      <c r="B137" s="219" t="s">
        <v>765</v>
      </c>
    </row>
    <row r="138" spans="1:2" ht="14.5" x14ac:dyDescent="0.35">
      <c r="A138" s="218">
        <v>71525</v>
      </c>
      <c r="B138" s="219" t="s">
        <v>766</v>
      </c>
    </row>
    <row r="139" spans="1:2" ht="14.5" x14ac:dyDescent="0.35">
      <c r="A139" s="218">
        <v>71526</v>
      </c>
      <c r="B139" s="219" t="s">
        <v>767</v>
      </c>
    </row>
    <row r="140" spans="1:2" ht="14.5" x14ac:dyDescent="0.35">
      <c r="A140" s="218">
        <v>71530</v>
      </c>
      <c r="B140" s="219" t="s">
        <v>768</v>
      </c>
    </row>
    <row r="141" spans="1:2" ht="14.5" x14ac:dyDescent="0.35">
      <c r="A141" s="218">
        <v>71535</v>
      </c>
      <c r="B141" s="219" t="s">
        <v>769</v>
      </c>
    </row>
    <row r="142" spans="1:2" ht="14.5" x14ac:dyDescent="0.35">
      <c r="A142" s="218">
        <v>71536</v>
      </c>
      <c r="B142" s="219" t="s">
        <v>770</v>
      </c>
    </row>
    <row r="143" spans="1:2" ht="14.5" x14ac:dyDescent="0.35">
      <c r="A143" s="218">
        <v>71537</v>
      </c>
      <c r="B143" s="219" t="s">
        <v>771</v>
      </c>
    </row>
    <row r="144" spans="1:2" ht="14.5" x14ac:dyDescent="0.35">
      <c r="A144" s="218">
        <v>71540</v>
      </c>
      <c r="B144" s="219" t="s">
        <v>772</v>
      </c>
    </row>
    <row r="145" spans="1:2" ht="14.5" x14ac:dyDescent="0.35">
      <c r="A145" s="218">
        <v>71541</v>
      </c>
      <c r="B145" s="219" t="s">
        <v>773</v>
      </c>
    </row>
    <row r="146" spans="1:2" ht="14.5" x14ac:dyDescent="0.35">
      <c r="A146" s="218">
        <v>71545</v>
      </c>
      <c r="B146" s="219" t="s">
        <v>774</v>
      </c>
    </row>
    <row r="147" spans="1:2" ht="14.5" x14ac:dyDescent="0.35">
      <c r="A147" s="218">
        <v>71550</v>
      </c>
      <c r="B147" s="219" t="s">
        <v>775</v>
      </c>
    </row>
    <row r="148" spans="1:2" ht="14.5" x14ac:dyDescent="0.35">
      <c r="A148" s="218">
        <v>71560</v>
      </c>
      <c r="B148" s="219" t="s">
        <v>776</v>
      </c>
    </row>
    <row r="149" spans="1:2" ht="14.5" x14ac:dyDescent="0.35">
      <c r="A149" s="218">
        <v>71565</v>
      </c>
      <c r="B149" s="219" t="s">
        <v>777</v>
      </c>
    </row>
    <row r="150" spans="1:2" ht="14.5" x14ac:dyDescent="0.35">
      <c r="A150" s="218">
        <v>71581</v>
      </c>
      <c r="B150" s="219" t="s">
        <v>778</v>
      </c>
    </row>
    <row r="151" spans="1:2" ht="14.5" x14ac:dyDescent="0.35">
      <c r="A151" s="218">
        <v>71582</v>
      </c>
      <c r="B151" s="219" t="s">
        <v>779</v>
      </c>
    </row>
    <row r="152" spans="1:2" ht="14.5" x14ac:dyDescent="0.35">
      <c r="A152" s="218">
        <v>71583</v>
      </c>
      <c r="B152" s="219" t="s">
        <v>780</v>
      </c>
    </row>
    <row r="153" spans="1:2" ht="14.5" x14ac:dyDescent="0.35">
      <c r="A153" s="218">
        <v>71584</v>
      </c>
      <c r="B153" s="219" t="s">
        <v>781</v>
      </c>
    </row>
    <row r="154" spans="1:2" ht="14.5" x14ac:dyDescent="0.35">
      <c r="A154" s="218">
        <v>71585</v>
      </c>
      <c r="B154" s="219" t="s">
        <v>782</v>
      </c>
    </row>
    <row r="155" spans="1:2" ht="14.5" x14ac:dyDescent="0.35">
      <c r="A155" s="218">
        <v>71586</v>
      </c>
      <c r="B155" s="219" t="s">
        <v>783</v>
      </c>
    </row>
    <row r="156" spans="1:2" ht="14.5" x14ac:dyDescent="0.35">
      <c r="A156" s="218">
        <v>71590</v>
      </c>
      <c r="B156" s="219" t="s">
        <v>784</v>
      </c>
    </row>
    <row r="157" spans="1:2" ht="14.5" x14ac:dyDescent="0.35">
      <c r="A157" s="218">
        <v>71591</v>
      </c>
      <c r="B157" s="219" t="s">
        <v>785</v>
      </c>
    </row>
    <row r="158" spans="1:2" ht="14.5" x14ac:dyDescent="0.35">
      <c r="A158" s="218">
        <v>71592</v>
      </c>
      <c r="B158" s="219" t="s">
        <v>786</v>
      </c>
    </row>
    <row r="159" spans="1:2" ht="14.5" x14ac:dyDescent="0.35">
      <c r="A159" s="218">
        <v>71605</v>
      </c>
      <c r="B159" s="219" t="s">
        <v>787</v>
      </c>
    </row>
    <row r="160" spans="1:2" ht="14.5" x14ac:dyDescent="0.35">
      <c r="A160" s="218">
        <v>71610</v>
      </c>
      <c r="B160" s="219" t="s">
        <v>788</v>
      </c>
    </row>
    <row r="161" spans="1:2" ht="14.5" x14ac:dyDescent="0.35">
      <c r="A161" s="218">
        <v>71615</v>
      </c>
      <c r="B161" s="219" t="s">
        <v>789</v>
      </c>
    </row>
    <row r="162" spans="1:2" ht="14.5" x14ac:dyDescent="0.35">
      <c r="A162" s="218">
        <v>71620</v>
      </c>
      <c r="B162" s="219" t="s">
        <v>790</v>
      </c>
    </row>
    <row r="163" spans="1:2" ht="14.5" x14ac:dyDescent="0.35">
      <c r="A163" s="218">
        <v>71625</v>
      </c>
      <c r="B163" s="219" t="s">
        <v>791</v>
      </c>
    </row>
    <row r="164" spans="1:2" ht="14.5" x14ac:dyDescent="0.35">
      <c r="A164" s="218">
        <v>71630</v>
      </c>
      <c r="B164" s="219" t="s">
        <v>792</v>
      </c>
    </row>
    <row r="165" spans="1:2" ht="14.5" x14ac:dyDescent="0.35">
      <c r="A165" s="218">
        <v>71635</v>
      </c>
      <c r="B165" s="219" t="s">
        <v>793</v>
      </c>
    </row>
    <row r="166" spans="1:2" ht="14.5" x14ac:dyDescent="0.35">
      <c r="A166" s="218">
        <v>71810</v>
      </c>
      <c r="B166" s="219" t="s">
        <v>794</v>
      </c>
    </row>
    <row r="167" spans="1:2" ht="14.5" x14ac:dyDescent="0.35">
      <c r="A167" s="218">
        <v>72105</v>
      </c>
      <c r="B167" s="219" t="s">
        <v>795</v>
      </c>
    </row>
    <row r="168" spans="1:2" ht="14.5" x14ac:dyDescent="0.35">
      <c r="A168" s="218">
        <v>72110</v>
      </c>
      <c r="B168" s="219" t="s">
        <v>796</v>
      </c>
    </row>
    <row r="169" spans="1:2" ht="14.5" x14ac:dyDescent="0.35">
      <c r="A169" s="218">
        <v>72115</v>
      </c>
      <c r="B169" s="219" t="s">
        <v>797</v>
      </c>
    </row>
    <row r="170" spans="1:2" ht="14.5" x14ac:dyDescent="0.35">
      <c r="A170" s="218">
        <v>72120</v>
      </c>
      <c r="B170" s="219" t="s">
        <v>798</v>
      </c>
    </row>
    <row r="171" spans="1:2" ht="14.5" x14ac:dyDescent="0.35">
      <c r="A171" s="218">
        <v>72125</v>
      </c>
      <c r="B171" s="219" t="s">
        <v>799</v>
      </c>
    </row>
    <row r="172" spans="1:2" ht="14.5" x14ac:dyDescent="0.35">
      <c r="A172" s="218">
        <v>72126</v>
      </c>
      <c r="B172" s="219" t="s">
        <v>800</v>
      </c>
    </row>
    <row r="173" spans="1:2" ht="14.5" x14ac:dyDescent="0.35">
      <c r="A173" s="218">
        <v>72130</v>
      </c>
      <c r="B173" s="219" t="s">
        <v>801</v>
      </c>
    </row>
    <row r="174" spans="1:2" ht="14.5" x14ac:dyDescent="0.35">
      <c r="A174" s="218">
        <v>72135</v>
      </c>
      <c r="B174" s="219" t="s">
        <v>802</v>
      </c>
    </row>
    <row r="175" spans="1:2" ht="14.5" x14ac:dyDescent="0.35">
      <c r="A175" s="218">
        <v>72136</v>
      </c>
      <c r="B175" s="219" t="s">
        <v>803</v>
      </c>
    </row>
    <row r="176" spans="1:2" ht="14.5" x14ac:dyDescent="0.35">
      <c r="A176" s="218">
        <v>72137</v>
      </c>
      <c r="B176" s="219" t="s">
        <v>804</v>
      </c>
    </row>
    <row r="177" spans="1:2" ht="14.5" x14ac:dyDescent="0.35">
      <c r="A177" s="218">
        <v>72138</v>
      </c>
      <c r="B177" s="219" t="s">
        <v>805</v>
      </c>
    </row>
    <row r="178" spans="1:2" ht="14.5" x14ac:dyDescent="0.35">
      <c r="A178" s="218">
        <v>72140</v>
      </c>
      <c r="B178" s="219" t="s">
        <v>806</v>
      </c>
    </row>
    <row r="179" spans="1:2" ht="14.5" x14ac:dyDescent="0.35">
      <c r="A179" s="218">
        <v>72145</v>
      </c>
      <c r="B179" s="219" t="s">
        <v>807</v>
      </c>
    </row>
    <row r="180" spans="1:2" ht="14.5" x14ac:dyDescent="0.35">
      <c r="A180" s="218">
        <v>72150</v>
      </c>
      <c r="B180" s="219" t="s">
        <v>808</v>
      </c>
    </row>
    <row r="181" spans="1:2" ht="14.5" x14ac:dyDescent="0.35">
      <c r="A181" s="218">
        <v>72155</v>
      </c>
      <c r="B181" s="219" t="s">
        <v>809</v>
      </c>
    </row>
    <row r="182" spans="1:2" ht="14.5" x14ac:dyDescent="0.35">
      <c r="A182" s="218">
        <v>72160</v>
      </c>
      <c r="B182" s="219" t="s">
        <v>810</v>
      </c>
    </row>
    <row r="183" spans="1:2" ht="14.5" x14ac:dyDescent="0.35">
      <c r="A183" s="218">
        <v>72165</v>
      </c>
      <c r="B183" s="219" t="s">
        <v>811</v>
      </c>
    </row>
    <row r="184" spans="1:2" ht="14.5" x14ac:dyDescent="0.35">
      <c r="A184" s="218">
        <v>72170</v>
      </c>
      <c r="B184" s="219" t="s">
        <v>812</v>
      </c>
    </row>
    <row r="185" spans="1:2" ht="14.5" x14ac:dyDescent="0.35">
      <c r="A185" s="218">
        <v>72175</v>
      </c>
      <c r="B185" s="219" t="s">
        <v>813</v>
      </c>
    </row>
    <row r="186" spans="1:2" ht="14.5" x14ac:dyDescent="0.35">
      <c r="A186" s="218">
        <v>72180</v>
      </c>
      <c r="B186" s="219" t="s">
        <v>814</v>
      </c>
    </row>
    <row r="187" spans="1:2" ht="14.5" x14ac:dyDescent="0.35">
      <c r="A187" s="218">
        <v>72205</v>
      </c>
      <c r="B187" s="219" t="s">
        <v>815</v>
      </c>
    </row>
    <row r="188" spans="1:2" ht="14.5" x14ac:dyDescent="0.35">
      <c r="A188" s="218">
        <v>72210</v>
      </c>
      <c r="B188" s="219" t="s">
        <v>816</v>
      </c>
    </row>
    <row r="189" spans="1:2" ht="14.5" x14ac:dyDescent="0.35">
      <c r="A189" s="218">
        <v>72215</v>
      </c>
      <c r="B189" s="219" t="s">
        <v>817</v>
      </c>
    </row>
    <row r="190" spans="1:2" ht="14.5" x14ac:dyDescent="0.35">
      <c r="A190" s="218">
        <v>72216</v>
      </c>
      <c r="B190" s="219" t="s">
        <v>818</v>
      </c>
    </row>
    <row r="191" spans="1:2" ht="14.5" x14ac:dyDescent="0.35">
      <c r="A191" s="218">
        <v>72220</v>
      </c>
      <c r="B191" s="219" t="s">
        <v>819</v>
      </c>
    </row>
    <row r="192" spans="1:2" ht="14.5" x14ac:dyDescent="0.35">
      <c r="A192" s="218">
        <v>72225</v>
      </c>
      <c r="B192" s="219" t="s">
        <v>820</v>
      </c>
    </row>
    <row r="193" spans="1:2" ht="14.5" x14ac:dyDescent="0.35">
      <c r="A193" s="218">
        <v>72305</v>
      </c>
      <c r="B193" s="219" t="s">
        <v>821</v>
      </c>
    </row>
    <row r="194" spans="1:2" ht="14.5" x14ac:dyDescent="0.35">
      <c r="A194" s="218">
        <v>72310</v>
      </c>
      <c r="B194" s="219" t="s">
        <v>822</v>
      </c>
    </row>
    <row r="195" spans="1:2" ht="14.5" x14ac:dyDescent="0.35">
      <c r="A195" s="218">
        <v>72311</v>
      </c>
      <c r="B195" s="219" t="s">
        <v>823</v>
      </c>
    </row>
    <row r="196" spans="1:2" ht="14.5" x14ac:dyDescent="0.35">
      <c r="A196" s="218">
        <v>72315</v>
      </c>
      <c r="B196" s="219" t="s">
        <v>824</v>
      </c>
    </row>
    <row r="197" spans="1:2" ht="14.5" x14ac:dyDescent="0.35">
      <c r="A197" s="218">
        <v>72320</v>
      </c>
      <c r="B197" s="219" t="s">
        <v>825</v>
      </c>
    </row>
    <row r="198" spans="1:2" ht="14.5" x14ac:dyDescent="0.35">
      <c r="A198" s="218">
        <v>72325</v>
      </c>
      <c r="B198" s="219" t="s">
        <v>826</v>
      </c>
    </row>
    <row r="199" spans="1:2" ht="14.5" x14ac:dyDescent="0.35">
      <c r="A199" s="218">
        <v>72330</v>
      </c>
      <c r="B199" s="219" t="s">
        <v>827</v>
      </c>
    </row>
    <row r="200" spans="1:2" ht="14.5" x14ac:dyDescent="0.35">
      <c r="A200" s="218">
        <v>72335</v>
      </c>
      <c r="B200" s="219" t="s">
        <v>828</v>
      </c>
    </row>
    <row r="201" spans="1:2" ht="14.5" x14ac:dyDescent="0.35">
      <c r="A201" s="218">
        <v>72340</v>
      </c>
      <c r="B201" s="219" t="s">
        <v>829</v>
      </c>
    </row>
    <row r="202" spans="1:2" ht="14.5" x14ac:dyDescent="0.35">
      <c r="A202" s="218">
        <v>72342</v>
      </c>
      <c r="B202" s="219" t="s">
        <v>830</v>
      </c>
    </row>
    <row r="203" spans="1:2" ht="14.5" x14ac:dyDescent="0.35">
      <c r="A203" s="218">
        <v>72343</v>
      </c>
      <c r="B203" s="219" t="s">
        <v>831</v>
      </c>
    </row>
    <row r="204" spans="1:2" ht="14.5" x14ac:dyDescent="0.35">
      <c r="A204" s="218">
        <v>72345</v>
      </c>
      <c r="B204" s="219" t="s">
        <v>832</v>
      </c>
    </row>
    <row r="205" spans="1:2" ht="14.5" x14ac:dyDescent="0.35">
      <c r="A205" s="218">
        <v>72350</v>
      </c>
      <c r="B205" s="219" t="s">
        <v>833</v>
      </c>
    </row>
    <row r="206" spans="1:2" ht="14.5" x14ac:dyDescent="0.35">
      <c r="A206" s="218">
        <v>72366</v>
      </c>
      <c r="B206" s="219" t="s">
        <v>834</v>
      </c>
    </row>
    <row r="207" spans="1:2" ht="14.5" x14ac:dyDescent="0.35">
      <c r="A207" s="218">
        <v>72367</v>
      </c>
      <c r="B207" s="219" t="s">
        <v>835</v>
      </c>
    </row>
    <row r="208" spans="1:2" ht="14.5" x14ac:dyDescent="0.35">
      <c r="A208" s="218">
        <v>72370</v>
      </c>
      <c r="B208" s="219" t="s">
        <v>836</v>
      </c>
    </row>
    <row r="209" spans="1:2" ht="14.5" x14ac:dyDescent="0.35">
      <c r="A209" s="218">
        <v>72399</v>
      </c>
      <c r="B209" s="219" t="s">
        <v>837</v>
      </c>
    </row>
    <row r="210" spans="1:2" ht="14.5" x14ac:dyDescent="0.35">
      <c r="A210" s="218">
        <v>72401</v>
      </c>
      <c r="B210" s="219" t="s">
        <v>838</v>
      </c>
    </row>
    <row r="211" spans="1:2" ht="14.5" x14ac:dyDescent="0.35">
      <c r="A211" s="218">
        <v>72402</v>
      </c>
      <c r="B211" s="219" t="s">
        <v>839</v>
      </c>
    </row>
    <row r="212" spans="1:2" ht="14.5" x14ac:dyDescent="0.35">
      <c r="A212" s="218">
        <v>72406</v>
      </c>
      <c r="B212" s="219" t="s">
        <v>840</v>
      </c>
    </row>
    <row r="213" spans="1:2" ht="14.5" x14ac:dyDescent="0.35">
      <c r="A213" s="218">
        <v>72410</v>
      </c>
      <c r="B213" s="219" t="s">
        <v>841</v>
      </c>
    </row>
    <row r="214" spans="1:2" ht="14.5" x14ac:dyDescent="0.35">
      <c r="A214" s="218">
        <v>72415</v>
      </c>
      <c r="B214" s="219" t="s">
        <v>842</v>
      </c>
    </row>
    <row r="215" spans="1:2" ht="14.5" x14ac:dyDescent="0.35">
      <c r="A215" s="218">
        <v>72420</v>
      </c>
      <c r="B215" s="219" t="s">
        <v>843</v>
      </c>
    </row>
    <row r="216" spans="1:2" ht="14.5" x14ac:dyDescent="0.35">
      <c r="A216" s="218">
        <v>72425</v>
      </c>
      <c r="B216" s="219" t="s">
        <v>844</v>
      </c>
    </row>
    <row r="217" spans="1:2" ht="14.5" x14ac:dyDescent="0.35">
      <c r="A217" s="218">
        <v>72430</v>
      </c>
      <c r="B217" s="219" t="s">
        <v>845</v>
      </c>
    </row>
    <row r="218" spans="1:2" ht="14.5" x14ac:dyDescent="0.35">
      <c r="A218" s="218">
        <v>72435</v>
      </c>
      <c r="B218" s="219" t="s">
        <v>846</v>
      </c>
    </row>
    <row r="219" spans="1:2" ht="14.5" x14ac:dyDescent="0.35">
      <c r="A219" s="218">
        <v>72440</v>
      </c>
      <c r="B219" s="219" t="s">
        <v>847</v>
      </c>
    </row>
    <row r="220" spans="1:2" ht="14.5" x14ac:dyDescent="0.35">
      <c r="A220" s="218">
        <v>72445</v>
      </c>
      <c r="B220" s="219" t="s">
        <v>848</v>
      </c>
    </row>
    <row r="221" spans="1:2" ht="14.5" x14ac:dyDescent="0.35">
      <c r="A221" s="218">
        <v>72505</v>
      </c>
      <c r="B221" s="219" t="s">
        <v>849</v>
      </c>
    </row>
    <row r="222" spans="1:2" ht="14.5" x14ac:dyDescent="0.35">
      <c r="A222" s="218">
        <v>72515</v>
      </c>
      <c r="B222" s="219" t="s">
        <v>850</v>
      </c>
    </row>
    <row r="223" spans="1:2" ht="14.5" x14ac:dyDescent="0.35">
      <c r="A223" s="218">
        <v>72520</v>
      </c>
      <c r="B223" s="219" t="s">
        <v>851</v>
      </c>
    </row>
    <row r="224" spans="1:2" ht="14.5" x14ac:dyDescent="0.35">
      <c r="A224" s="218">
        <v>72605</v>
      </c>
      <c r="B224" s="219" t="s">
        <v>852</v>
      </c>
    </row>
    <row r="225" spans="1:2" ht="14.5" x14ac:dyDescent="0.35">
      <c r="A225" s="218">
        <v>72610</v>
      </c>
      <c r="B225" s="219" t="s">
        <v>853</v>
      </c>
    </row>
    <row r="226" spans="1:2" ht="14.5" x14ac:dyDescent="0.35">
      <c r="A226" s="218">
        <v>72615</v>
      </c>
      <c r="B226" s="219" t="s">
        <v>854</v>
      </c>
    </row>
    <row r="227" spans="1:2" ht="14.5" x14ac:dyDescent="0.35">
      <c r="A227" s="218">
        <v>72620</v>
      </c>
      <c r="B227" s="219" t="s">
        <v>855</v>
      </c>
    </row>
    <row r="228" spans="1:2" ht="14.5" x14ac:dyDescent="0.35">
      <c r="A228" s="218">
        <v>72625</v>
      </c>
      <c r="B228" s="219" t="s">
        <v>856</v>
      </c>
    </row>
    <row r="229" spans="1:2" ht="14.5" x14ac:dyDescent="0.35">
      <c r="A229" s="218">
        <v>72630</v>
      </c>
      <c r="B229" s="219" t="s">
        <v>857</v>
      </c>
    </row>
    <row r="230" spans="1:2" ht="14.5" x14ac:dyDescent="0.35">
      <c r="A230" s="218">
        <v>72635</v>
      </c>
      <c r="B230" s="219" t="s">
        <v>858</v>
      </c>
    </row>
    <row r="231" spans="1:2" ht="14.5" x14ac:dyDescent="0.35">
      <c r="A231" s="218">
        <v>72640</v>
      </c>
      <c r="B231" s="219" t="s">
        <v>859</v>
      </c>
    </row>
    <row r="232" spans="1:2" ht="14.5" x14ac:dyDescent="0.35">
      <c r="A232" s="218">
        <v>72645</v>
      </c>
      <c r="B232" s="219" t="s">
        <v>860</v>
      </c>
    </row>
    <row r="233" spans="1:2" ht="14.5" x14ac:dyDescent="0.35">
      <c r="A233" s="218">
        <v>72705</v>
      </c>
      <c r="B233" s="219" t="s">
        <v>861</v>
      </c>
    </row>
    <row r="234" spans="1:2" ht="14.5" x14ac:dyDescent="0.35">
      <c r="A234" s="218">
        <v>72710</v>
      </c>
      <c r="B234" s="219" t="s">
        <v>862</v>
      </c>
    </row>
    <row r="235" spans="1:2" ht="14.5" x14ac:dyDescent="0.35">
      <c r="A235" s="218">
        <v>72715</v>
      </c>
      <c r="B235" s="219" t="s">
        <v>863</v>
      </c>
    </row>
    <row r="236" spans="1:2" ht="14.5" x14ac:dyDescent="0.35">
      <c r="A236" s="218">
        <v>72810</v>
      </c>
      <c r="B236" s="219" t="s">
        <v>864</v>
      </c>
    </row>
    <row r="237" spans="1:2" ht="14.5" x14ac:dyDescent="0.35">
      <c r="A237" s="218">
        <v>72815</v>
      </c>
      <c r="B237" s="219" t="s">
        <v>865</v>
      </c>
    </row>
    <row r="238" spans="1:2" ht="14.5" x14ac:dyDescent="0.35">
      <c r="A238" s="218">
        <v>72820</v>
      </c>
      <c r="B238" s="219" t="s">
        <v>866</v>
      </c>
    </row>
    <row r="239" spans="1:2" ht="14.5" x14ac:dyDescent="0.35">
      <c r="A239" s="218">
        <v>72825</v>
      </c>
      <c r="B239" s="219" t="s">
        <v>867</v>
      </c>
    </row>
    <row r="240" spans="1:2" ht="14.5" x14ac:dyDescent="0.35">
      <c r="A240" s="218">
        <v>72915</v>
      </c>
      <c r="B240" s="219" t="s">
        <v>868</v>
      </c>
    </row>
    <row r="241" spans="1:2" ht="14.5" x14ac:dyDescent="0.35">
      <c r="A241" s="218">
        <v>72950</v>
      </c>
      <c r="B241" s="219" t="s">
        <v>869</v>
      </c>
    </row>
    <row r="242" spans="1:2" ht="14.5" x14ac:dyDescent="0.35">
      <c r="A242" s="218">
        <v>73101</v>
      </c>
      <c r="B242" s="219" t="s">
        <v>870</v>
      </c>
    </row>
    <row r="243" spans="1:2" ht="14.5" x14ac:dyDescent="0.35">
      <c r="A243" s="218">
        <v>73104</v>
      </c>
      <c r="B243" s="219" t="s">
        <v>871</v>
      </c>
    </row>
    <row r="244" spans="1:2" ht="14.5" x14ac:dyDescent="0.35">
      <c r="A244" s="218">
        <v>73105</v>
      </c>
      <c r="B244" s="219" t="s">
        <v>872</v>
      </c>
    </row>
    <row r="245" spans="1:2" ht="14.5" x14ac:dyDescent="0.35">
      <c r="A245" s="218">
        <v>73106</v>
      </c>
      <c r="B245" s="219" t="s">
        <v>873</v>
      </c>
    </row>
    <row r="246" spans="1:2" ht="14.5" x14ac:dyDescent="0.35">
      <c r="A246" s="218">
        <v>73107</v>
      </c>
      <c r="B246" s="219" t="s">
        <v>874</v>
      </c>
    </row>
    <row r="247" spans="1:2" ht="14.5" x14ac:dyDescent="0.35">
      <c r="A247" s="218">
        <v>73108</v>
      </c>
      <c r="B247" s="219" t="s">
        <v>875</v>
      </c>
    </row>
    <row r="248" spans="1:2" ht="14.5" x14ac:dyDescent="0.35">
      <c r="A248" s="218">
        <v>73110</v>
      </c>
      <c r="B248" s="219" t="s">
        <v>876</v>
      </c>
    </row>
    <row r="249" spans="1:2" ht="14.5" x14ac:dyDescent="0.35">
      <c r="A249" s="218">
        <v>73115</v>
      </c>
      <c r="B249" s="219" t="s">
        <v>877</v>
      </c>
    </row>
    <row r="250" spans="1:2" ht="14.5" x14ac:dyDescent="0.35">
      <c r="A250" s="218">
        <v>73120</v>
      </c>
      <c r="B250" s="219" t="s">
        <v>878</v>
      </c>
    </row>
    <row r="251" spans="1:2" ht="14.5" x14ac:dyDescent="0.35">
      <c r="A251" s="218">
        <v>73125</v>
      </c>
      <c r="B251" s="219" t="s">
        <v>879</v>
      </c>
    </row>
    <row r="252" spans="1:2" ht="14.5" x14ac:dyDescent="0.35">
      <c r="A252" s="218">
        <v>73201</v>
      </c>
      <c r="B252" s="219" t="s">
        <v>880</v>
      </c>
    </row>
    <row r="253" spans="1:2" ht="14.5" x14ac:dyDescent="0.35">
      <c r="A253" s="218">
        <v>73204</v>
      </c>
      <c r="B253" s="219" t="s">
        <v>881</v>
      </c>
    </row>
    <row r="254" spans="1:2" ht="14.5" x14ac:dyDescent="0.35">
      <c r="A254" s="218">
        <v>73205</v>
      </c>
      <c r="B254" s="219" t="s">
        <v>882</v>
      </c>
    </row>
    <row r="255" spans="1:2" ht="14.5" x14ac:dyDescent="0.35">
      <c r="A255" s="218">
        <v>73210</v>
      </c>
      <c r="B255" s="219" t="s">
        <v>883</v>
      </c>
    </row>
    <row r="256" spans="1:2" ht="14.5" x14ac:dyDescent="0.35">
      <c r="A256" s="218">
        <v>73216</v>
      </c>
      <c r="B256" s="219" t="s">
        <v>884</v>
      </c>
    </row>
    <row r="257" spans="1:2" ht="14.5" x14ac:dyDescent="0.35">
      <c r="A257" s="218">
        <v>73305</v>
      </c>
      <c r="B257" s="219" t="s">
        <v>885</v>
      </c>
    </row>
    <row r="258" spans="1:2" ht="14.5" x14ac:dyDescent="0.35">
      <c r="A258" s="218">
        <v>73310</v>
      </c>
      <c r="B258" s="219" t="s">
        <v>886</v>
      </c>
    </row>
    <row r="259" spans="1:2" ht="14.5" x14ac:dyDescent="0.35">
      <c r="A259" s="218">
        <v>73315</v>
      </c>
      <c r="B259" s="219" t="s">
        <v>887</v>
      </c>
    </row>
    <row r="260" spans="1:2" ht="14.5" x14ac:dyDescent="0.35">
      <c r="A260" s="218">
        <v>73405</v>
      </c>
      <c r="B260" s="219" t="s">
        <v>888</v>
      </c>
    </row>
    <row r="261" spans="1:2" ht="14.5" x14ac:dyDescent="0.35">
      <c r="A261" s="218">
        <v>73406</v>
      </c>
      <c r="B261" s="219" t="s">
        <v>889</v>
      </c>
    </row>
    <row r="262" spans="1:2" ht="14.5" x14ac:dyDescent="0.35">
      <c r="A262" s="218">
        <v>73410</v>
      </c>
      <c r="B262" s="219" t="s">
        <v>890</v>
      </c>
    </row>
    <row r="263" spans="1:2" ht="14.5" x14ac:dyDescent="0.35">
      <c r="A263" s="218">
        <v>73420</v>
      </c>
      <c r="B263" s="219" t="s">
        <v>891</v>
      </c>
    </row>
    <row r="264" spans="1:2" ht="14.5" x14ac:dyDescent="0.35">
      <c r="A264" s="218">
        <v>73440</v>
      </c>
      <c r="B264" s="219" t="s">
        <v>892</v>
      </c>
    </row>
    <row r="265" spans="1:2" ht="14.5" x14ac:dyDescent="0.35">
      <c r="A265" s="218">
        <v>73505</v>
      </c>
      <c r="B265" s="219" t="s">
        <v>893</v>
      </c>
    </row>
    <row r="266" spans="1:2" ht="14.5" x14ac:dyDescent="0.35">
      <c r="A266" s="218">
        <v>73510</v>
      </c>
      <c r="B266" s="219" t="s">
        <v>894</v>
      </c>
    </row>
    <row r="267" spans="1:2" ht="14.5" x14ac:dyDescent="0.35">
      <c r="A267" s="218">
        <v>73515</v>
      </c>
      <c r="B267" s="219" t="s">
        <v>895</v>
      </c>
    </row>
    <row r="268" spans="1:2" ht="14.5" x14ac:dyDescent="0.35">
      <c r="A268" s="218">
        <v>73520</v>
      </c>
      <c r="B268" s="219" t="s">
        <v>896</v>
      </c>
    </row>
    <row r="269" spans="1:2" ht="14.5" x14ac:dyDescent="0.35">
      <c r="A269" s="218">
        <v>74105</v>
      </c>
      <c r="B269" s="219" t="s">
        <v>897</v>
      </c>
    </row>
    <row r="270" spans="1:2" ht="14.5" x14ac:dyDescent="0.35">
      <c r="A270" s="218">
        <v>74110</v>
      </c>
      <c r="B270" s="219" t="s">
        <v>898</v>
      </c>
    </row>
    <row r="271" spans="1:2" ht="14.5" x14ac:dyDescent="0.35">
      <c r="A271" s="218">
        <v>74112</v>
      </c>
      <c r="B271" s="219" t="s">
        <v>899</v>
      </c>
    </row>
    <row r="272" spans="1:2" ht="14.5" x14ac:dyDescent="0.35">
      <c r="A272" s="218">
        <v>74115</v>
      </c>
      <c r="B272" s="219" t="s">
        <v>900</v>
      </c>
    </row>
    <row r="273" spans="1:2" ht="14.5" x14ac:dyDescent="0.35">
      <c r="A273" s="218">
        <v>74120</v>
      </c>
      <c r="B273" s="219" t="s">
        <v>901</v>
      </c>
    </row>
    <row r="274" spans="1:2" ht="14.5" x14ac:dyDescent="0.35">
      <c r="A274" s="218">
        <v>74125</v>
      </c>
      <c r="B274" s="219" t="s">
        <v>902</v>
      </c>
    </row>
    <row r="275" spans="1:2" ht="14.5" x14ac:dyDescent="0.35">
      <c r="A275" s="218">
        <v>74205</v>
      </c>
      <c r="B275" s="219" t="s">
        <v>903</v>
      </c>
    </row>
    <row r="276" spans="1:2" ht="14.5" x14ac:dyDescent="0.35">
      <c r="A276" s="218">
        <v>74210</v>
      </c>
      <c r="B276" s="219" t="s">
        <v>904</v>
      </c>
    </row>
    <row r="277" spans="1:2" ht="14.5" x14ac:dyDescent="0.35">
      <c r="A277" s="218">
        <v>74215</v>
      </c>
      <c r="B277" s="219" t="s">
        <v>905</v>
      </c>
    </row>
    <row r="278" spans="1:2" ht="14.5" x14ac:dyDescent="0.35">
      <c r="A278" s="218">
        <v>74220</v>
      </c>
      <c r="B278" s="219" t="s">
        <v>906</v>
      </c>
    </row>
    <row r="279" spans="1:2" ht="14.5" x14ac:dyDescent="0.35">
      <c r="A279" s="218">
        <v>74225</v>
      </c>
      <c r="B279" s="219" t="s">
        <v>907</v>
      </c>
    </row>
    <row r="280" spans="1:2" ht="14.5" x14ac:dyDescent="0.35">
      <c r="A280" s="218">
        <v>74305</v>
      </c>
      <c r="B280" s="219" t="s">
        <v>908</v>
      </c>
    </row>
    <row r="281" spans="1:2" ht="14.5" x14ac:dyDescent="0.35">
      <c r="A281" s="218">
        <v>74310</v>
      </c>
      <c r="B281" s="219" t="s">
        <v>909</v>
      </c>
    </row>
    <row r="282" spans="1:2" ht="14.5" x14ac:dyDescent="0.35">
      <c r="A282" s="218">
        <v>74315</v>
      </c>
      <c r="B282" s="219" t="s">
        <v>910</v>
      </c>
    </row>
    <row r="283" spans="1:2" ht="14.5" x14ac:dyDescent="0.35">
      <c r="A283" s="218">
        <v>74320</v>
      </c>
      <c r="B283" s="219" t="s">
        <v>911</v>
      </c>
    </row>
    <row r="284" spans="1:2" ht="14.5" x14ac:dyDescent="0.35">
      <c r="A284" s="218">
        <v>74325</v>
      </c>
      <c r="B284" s="219" t="s">
        <v>912</v>
      </c>
    </row>
    <row r="285" spans="1:2" ht="14.5" x14ac:dyDescent="0.35">
      <c r="A285" s="218">
        <v>74335</v>
      </c>
      <c r="B285" s="219" t="s">
        <v>913</v>
      </c>
    </row>
    <row r="286" spans="1:2" ht="14.5" x14ac:dyDescent="0.35">
      <c r="A286" s="218">
        <v>74340</v>
      </c>
      <c r="B286" s="219" t="s">
        <v>914</v>
      </c>
    </row>
    <row r="287" spans="1:2" ht="14.5" x14ac:dyDescent="0.35">
      <c r="A287" s="218">
        <v>74410</v>
      </c>
      <c r="B287" s="219" t="s">
        <v>915</v>
      </c>
    </row>
    <row r="288" spans="1:2" ht="14.5" x14ac:dyDescent="0.35">
      <c r="A288" s="218">
        <v>74420</v>
      </c>
      <c r="B288" s="219" t="s">
        <v>916</v>
      </c>
    </row>
    <row r="289" spans="1:2" ht="14.5" x14ac:dyDescent="0.35">
      <c r="A289" s="218">
        <v>74505</v>
      </c>
      <c r="B289" s="219" t="s">
        <v>917</v>
      </c>
    </row>
    <row r="290" spans="1:2" ht="14.5" x14ac:dyDescent="0.35">
      <c r="A290" s="218">
        <v>74507</v>
      </c>
      <c r="B290" s="219" t="s">
        <v>918</v>
      </c>
    </row>
    <row r="291" spans="1:2" ht="14.5" x14ac:dyDescent="0.35">
      <c r="A291" s="218">
        <v>74510</v>
      </c>
      <c r="B291" s="219" t="s">
        <v>919</v>
      </c>
    </row>
    <row r="292" spans="1:2" ht="14.5" x14ac:dyDescent="0.35">
      <c r="A292" s="218">
        <v>74515</v>
      </c>
      <c r="B292" s="219" t="s">
        <v>920</v>
      </c>
    </row>
    <row r="293" spans="1:2" ht="14.5" x14ac:dyDescent="0.35">
      <c r="A293" s="218">
        <v>74520</v>
      </c>
      <c r="B293" s="219" t="s">
        <v>921</v>
      </c>
    </row>
    <row r="294" spans="1:2" ht="14.5" x14ac:dyDescent="0.35">
      <c r="A294" s="218">
        <v>74525</v>
      </c>
      <c r="B294" s="219" t="s">
        <v>922</v>
      </c>
    </row>
    <row r="295" spans="1:2" ht="14.5" x14ac:dyDescent="0.35">
      <c r="A295" s="218">
        <v>74530</v>
      </c>
      <c r="B295" s="219" t="s">
        <v>923</v>
      </c>
    </row>
    <row r="296" spans="1:2" ht="14.5" x14ac:dyDescent="0.35">
      <c r="A296" s="218">
        <v>74595</v>
      </c>
      <c r="B296" s="219" t="s">
        <v>924</v>
      </c>
    </row>
    <row r="297" spans="1:2" ht="14.5" x14ac:dyDescent="0.35">
      <c r="A297" s="218">
        <v>74596</v>
      </c>
      <c r="B297" s="219" t="s">
        <v>925</v>
      </c>
    </row>
    <row r="298" spans="1:2" ht="14.5" x14ac:dyDescent="0.35">
      <c r="A298" s="218">
        <v>74597</v>
      </c>
      <c r="B298" s="219" t="s">
        <v>926</v>
      </c>
    </row>
    <row r="299" spans="1:2" ht="14.5" x14ac:dyDescent="0.35">
      <c r="A299" s="218">
        <v>74599</v>
      </c>
      <c r="B299" s="219" t="s">
        <v>927</v>
      </c>
    </row>
    <row r="300" spans="1:2" ht="14.5" x14ac:dyDescent="0.35">
      <c r="A300" s="218">
        <v>74705</v>
      </c>
      <c r="B300" s="219" t="s">
        <v>928</v>
      </c>
    </row>
    <row r="301" spans="1:2" ht="14.5" x14ac:dyDescent="0.35">
      <c r="A301" s="218">
        <v>74710</v>
      </c>
      <c r="B301" s="219" t="s">
        <v>929</v>
      </c>
    </row>
    <row r="302" spans="1:2" ht="14.5" x14ac:dyDescent="0.35">
      <c r="A302" s="218">
        <v>74715</v>
      </c>
      <c r="B302" s="219" t="s">
        <v>930</v>
      </c>
    </row>
    <row r="303" spans="1:2" ht="14.5" x14ac:dyDescent="0.35">
      <c r="A303" s="218">
        <v>74720</v>
      </c>
      <c r="B303" s="219" t="s">
        <v>931</v>
      </c>
    </row>
    <row r="304" spans="1:2" ht="14.5" x14ac:dyDescent="0.35">
      <c r="A304" s="218">
        <v>74725</v>
      </c>
      <c r="B304" s="219" t="s">
        <v>932</v>
      </c>
    </row>
    <row r="305" spans="1:2" ht="14.5" x14ac:dyDescent="0.35">
      <c r="A305" s="218">
        <v>74906</v>
      </c>
      <c r="B305" s="219" t="s">
        <v>933</v>
      </c>
    </row>
    <row r="306" spans="1:2" ht="14.5" x14ac:dyDescent="0.35">
      <c r="A306" s="218">
        <v>74955</v>
      </c>
      <c r="B306" s="219" t="s">
        <v>934</v>
      </c>
    </row>
    <row r="307" spans="1:2" ht="14.5" x14ac:dyDescent="0.35">
      <c r="A307" s="218">
        <v>75105</v>
      </c>
      <c r="B307" s="219" t="s">
        <v>935</v>
      </c>
    </row>
    <row r="308" spans="1:2" ht="14.5" x14ac:dyDescent="0.35">
      <c r="A308" s="218">
        <v>75110</v>
      </c>
      <c r="B308" s="219" t="s">
        <v>936</v>
      </c>
    </row>
    <row r="309" spans="1:2" ht="14.5" x14ac:dyDescent="0.35">
      <c r="A309" s="218">
        <v>75115</v>
      </c>
      <c r="B309" s="219" t="s">
        <v>937</v>
      </c>
    </row>
    <row r="310" spans="1:2" ht="14.5" x14ac:dyDescent="0.35">
      <c r="A310" s="218">
        <v>75705</v>
      </c>
      <c r="B310" s="219" t="s">
        <v>938</v>
      </c>
    </row>
    <row r="311" spans="1:2" ht="14.5" x14ac:dyDescent="0.35">
      <c r="A311" s="218">
        <v>75706</v>
      </c>
      <c r="B311" s="219" t="s">
        <v>939</v>
      </c>
    </row>
    <row r="312" spans="1:2" ht="14.5" x14ac:dyDescent="0.35">
      <c r="A312" s="218">
        <v>75707</v>
      </c>
      <c r="B312" s="219" t="s">
        <v>940</v>
      </c>
    </row>
    <row r="313" spans="1:2" ht="14.5" x14ac:dyDescent="0.35">
      <c r="A313" s="218">
        <v>75708</v>
      </c>
      <c r="B313" s="219" t="s">
        <v>941</v>
      </c>
    </row>
    <row r="314" spans="1:2" ht="14.5" x14ac:dyDescent="0.35">
      <c r="A314" s="218">
        <v>75709</v>
      </c>
      <c r="B314" s="219" t="s">
        <v>942</v>
      </c>
    </row>
    <row r="315" spans="1:2" ht="14.5" x14ac:dyDescent="0.35">
      <c r="A315" s="218">
        <v>75710</v>
      </c>
      <c r="B315" s="219" t="s">
        <v>943</v>
      </c>
    </row>
    <row r="316" spans="1:2" ht="14.5" x14ac:dyDescent="0.35">
      <c r="A316" s="218">
        <v>75711</v>
      </c>
      <c r="B316" s="219" t="s">
        <v>944</v>
      </c>
    </row>
    <row r="317" spans="1:2" ht="14.5" x14ac:dyDescent="0.35">
      <c r="A317" s="218">
        <v>75712</v>
      </c>
      <c r="B317" s="219" t="s">
        <v>945</v>
      </c>
    </row>
    <row r="318" spans="1:2" ht="14.5" x14ac:dyDescent="0.35">
      <c r="A318" s="218">
        <v>76110</v>
      </c>
      <c r="B318" s="219" t="s">
        <v>946</v>
      </c>
    </row>
    <row r="319" spans="1:2" ht="14.5" x14ac:dyDescent="0.35">
      <c r="A319" s="218">
        <v>76125</v>
      </c>
      <c r="B319" s="219" t="s">
        <v>947</v>
      </c>
    </row>
    <row r="320" spans="1:2" ht="14.5" x14ac:dyDescent="0.35">
      <c r="A320" s="218">
        <v>77101</v>
      </c>
      <c r="B320" s="219" t="s">
        <v>948</v>
      </c>
    </row>
    <row r="321" spans="1:2" ht="14.5" x14ac:dyDescent="0.35">
      <c r="A321" s="218">
        <v>77105</v>
      </c>
      <c r="B321" s="219" t="s">
        <v>949</v>
      </c>
    </row>
    <row r="322" spans="1:2" ht="14.5" x14ac:dyDescent="0.35">
      <c r="A322" s="218">
        <v>77110</v>
      </c>
      <c r="B322" s="219" t="s">
        <v>950</v>
      </c>
    </row>
    <row r="323" spans="1:2" ht="14.5" x14ac:dyDescent="0.35">
      <c r="A323" s="218">
        <v>77115</v>
      </c>
      <c r="B323" s="219" t="s">
        <v>951</v>
      </c>
    </row>
    <row r="324" spans="1:2" ht="14.5" x14ac:dyDescent="0.35">
      <c r="A324" s="218">
        <v>77120</v>
      </c>
      <c r="B324" s="219" t="s">
        <v>952</v>
      </c>
    </row>
    <row r="325" spans="1:2" ht="14.5" x14ac:dyDescent="0.35">
      <c r="A325" s="218">
        <v>77125</v>
      </c>
      <c r="B325" s="219" t="s">
        <v>953</v>
      </c>
    </row>
    <row r="326" spans="1:2" ht="14.5" x14ac:dyDescent="0.35">
      <c r="A326" s="218">
        <v>77126</v>
      </c>
      <c r="B326" s="219" t="s">
        <v>954</v>
      </c>
    </row>
    <row r="327" spans="1:2" ht="14.5" x14ac:dyDescent="0.35">
      <c r="A327" s="218">
        <v>77135</v>
      </c>
      <c r="B327" s="219" t="s">
        <v>955</v>
      </c>
    </row>
    <row r="328" spans="1:2" ht="14.5" x14ac:dyDescent="0.35">
      <c r="A328" s="218">
        <v>77145</v>
      </c>
      <c r="B328" s="219" t="s">
        <v>956</v>
      </c>
    </row>
    <row r="329" spans="1:2" ht="14.5" x14ac:dyDescent="0.35">
      <c r="A329" s="218">
        <v>77150</v>
      </c>
      <c r="B329" s="219" t="s">
        <v>957</v>
      </c>
    </row>
    <row r="330" spans="1:2" ht="14.5" x14ac:dyDescent="0.35">
      <c r="A330" s="218">
        <v>77153</v>
      </c>
      <c r="B330" s="219" t="s">
        <v>958</v>
      </c>
    </row>
    <row r="331" spans="1:2" ht="14.5" x14ac:dyDescent="0.35">
      <c r="A331" s="218">
        <v>77155</v>
      </c>
      <c r="B331" s="219" t="s">
        <v>959</v>
      </c>
    </row>
    <row r="332" spans="1:2" ht="14.5" x14ac:dyDescent="0.35">
      <c r="A332" s="218">
        <v>77160</v>
      </c>
      <c r="B332" s="219" t="s">
        <v>960</v>
      </c>
    </row>
    <row r="333" spans="1:2" ht="14.5" x14ac:dyDescent="0.35">
      <c r="A333" s="218">
        <v>77165</v>
      </c>
      <c r="B333" s="219" t="s">
        <v>961</v>
      </c>
    </row>
    <row r="334" spans="1:2" ht="14.5" x14ac:dyDescent="0.35">
      <c r="A334" s="218">
        <v>77170</v>
      </c>
      <c r="B334" s="219" t="s">
        <v>962</v>
      </c>
    </row>
    <row r="335" spans="1:2" ht="14.5" x14ac:dyDescent="0.35">
      <c r="A335" s="218">
        <v>77190</v>
      </c>
      <c r="B335" s="219" t="s">
        <v>963</v>
      </c>
    </row>
    <row r="336" spans="1:2" ht="14.5" x14ac:dyDescent="0.35">
      <c r="A336" s="218">
        <v>77195</v>
      </c>
      <c r="B336" s="219" t="s">
        <v>964</v>
      </c>
    </row>
    <row r="337" spans="1:2" ht="14.5" x14ac:dyDescent="0.35">
      <c r="A337" s="218">
        <v>77197</v>
      </c>
      <c r="B337" s="219" t="s">
        <v>965</v>
      </c>
    </row>
    <row r="338" spans="1:2" ht="14.5" x14ac:dyDescent="0.35">
      <c r="A338" s="218">
        <v>77201</v>
      </c>
      <c r="B338" s="219" t="s">
        <v>966</v>
      </c>
    </row>
    <row r="339" spans="1:2" ht="14.5" x14ac:dyDescent="0.35">
      <c r="A339" s="218">
        <v>77205</v>
      </c>
      <c r="B339" s="219" t="s">
        <v>967</v>
      </c>
    </row>
    <row r="340" spans="1:2" ht="14.5" x14ac:dyDescent="0.35">
      <c r="A340" s="218">
        <v>77210</v>
      </c>
      <c r="B340" s="219" t="s">
        <v>968</v>
      </c>
    </row>
    <row r="341" spans="1:2" ht="14.5" x14ac:dyDescent="0.35">
      <c r="A341" s="218">
        <v>77215</v>
      </c>
      <c r="B341" s="219" t="s">
        <v>969</v>
      </c>
    </row>
    <row r="342" spans="1:2" ht="14.5" x14ac:dyDescent="0.35">
      <c r="A342" s="218">
        <v>77220</v>
      </c>
      <c r="B342" s="219" t="s">
        <v>970</v>
      </c>
    </row>
    <row r="343" spans="1:2" ht="14.5" x14ac:dyDescent="0.35">
      <c r="A343" s="218">
        <v>77225</v>
      </c>
      <c r="B343" s="219" t="s">
        <v>971</v>
      </c>
    </row>
    <row r="344" spans="1:2" ht="14.5" x14ac:dyDescent="0.35">
      <c r="A344" s="218">
        <v>77235</v>
      </c>
      <c r="B344" s="219" t="s">
        <v>972</v>
      </c>
    </row>
    <row r="345" spans="1:2" ht="14.5" x14ac:dyDescent="0.35">
      <c r="A345" s="218">
        <v>77240</v>
      </c>
      <c r="B345" s="219" t="s">
        <v>973</v>
      </c>
    </row>
    <row r="346" spans="1:2" ht="14.5" x14ac:dyDescent="0.35">
      <c r="A346" s="218">
        <v>77245</v>
      </c>
      <c r="B346" s="219" t="s">
        <v>974</v>
      </c>
    </row>
    <row r="347" spans="1:2" ht="14.5" x14ac:dyDescent="0.35">
      <c r="A347" s="218">
        <v>77250</v>
      </c>
      <c r="B347" s="219" t="s">
        <v>975</v>
      </c>
    </row>
    <row r="348" spans="1:2" ht="14.5" x14ac:dyDescent="0.35">
      <c r="A348" s="218">
        <v>77253</v>
      </c>
      <c r="B348" s="219" t="s">
        <v>976</v>
      </c>
    </row>
    <row r="349" spans="1:2" ht="14.5" x14ac:dyDescent="0.35">
      <c r="A349" s="218">
        <v>77255</v>
      </c>
      <c r="B349" s="219" t="s">
        <v>977</v>
      </c>
    </row>
    <row r="350" spans="1:2" ht="14.5" x14ac:dyDescent="0.35">
      <c r="A350" s="218">
        <v>77260</v>
      </c>
      <c r="B350" s="219" t="s">
        <v>978</v>
      </c>
    </row>
    <row r="351" spans="1:2" ht="14.5" x14ac:dyDescent="0.35">
      <c r="A351" s="218">
        <v>77265</v>
      </c>
      <c r="B351" s="219" t="s">
        <v>979</v>
      </c>
    </row>
    <row r="352" spans="1:2" ht="14.5" x14ac:dyDescent="0.35">
      <c r="A352" s="218">
        <v>77270</v>
      </c>
      <c r="B352" s="219" t="s">
        <v>980</v>
      </c>
    </row>
    <row r="353" spans="1:2" ht="14.5" x14ac:dyDescent="0.35">
      <c r="A353" s="218">
        <v>77290</v>
      </c>
      <c r="B353" s="219" t="s">
        <v>981</v>
      </c>
    </row>
    <row r="354" spans="1:2" ht="14.5" x14ac:dyDescent="0.35">
      <c r="A354" s="218">
        <v>77295</v>
      </c>
      <c r="B354" s="219" t="s">
        <v>982</v>
      </c>
    </row>
    <row r="355" spans="1:2" ht="14.5" x14ac:dyDescent="0.35">
      <c r="A355" s="218">
        <v>77297</v>
      </c>
      <c r="B355" s="219" t="s">
        <v>983</v>
      </c>
    </row>
    <row r="356" spans="1:2" ht="14.5" x14ac:dyDescent="0.35">
      <c r="A356" s="218">
        <v>77301</v>
      </c>
      <c r="B356" s="219" t="s">
        <v>984</v>
      </c>
    </row>
    <row r="357" spans="1:2" ht="14.5" x14ac:dyDescent="0.35">
      <c r="A357" s="218">
        <v>77305</v>
      </c>
      <c r="B357" s="219" t="s">
        <v>985</v>
      </c>
    </row>
    <row r="358" spans="1:2" ht="14.5" x14ac:dyDescent="0.35">
      <c r="A358" s="218">
        <v>77306</v>
      </c>
      <c r="B358" s="219" t="s">
        <v>986</v>
      </c>
    </row>
    <row r="359" spans="1:2" ht="14.5" x14ac:dyDescent="0.35">
      <c r="A359" s="218">
        <v>77307</v>
      </c>
      <c r="B359" s="219" t="s">
        <v>987</v>
      </c>
    </row>
    <row r="360" spans="1:2" ht="14.5" x14ac:dyDescent="0.35">
      <c r="A360" s="218">
        <v>77309</v>
      </c>
      <c r="B360" s="219" t="s">
        <v>988</v>
      </c>
    </row>
    <row r="361" spans="1:2" ht="14.5" x14ac:dyDescent="0.35">
      <c r="A361" s="218">
        <v>77310</v>
      </c>
      <c r="B361" s="219" t="s">
        <v>989</v>
      </c>
    </row>
    <row r="362" spans="1:2" ht="14.5" x14ac:dyDescent="0.35">
      <c r="A362" s="218">
        <v>77315</v>
      </c>
      <c r="B362" s="219" t="s">
        <v>990</v>
      </c>
    </row>
    <row r="363" spans="1:2" ht="14.5" x14ac:dyDescent="0.35">
      <c r="A363" s="218">
        <v>77320</v>
      </c>
      <c r="B363" s="219" t="s">
        <v>991</v>
      </c>
    </row>
    <row r="364" spans="1:2" ht="14.5" x14ac:dyDescent="0.35">
      <c r="A364" s="218">
        <v>77323</v>
      </c>
      <c r="B364" s="219" t="s">
        <v>992</v>
      </c>
    </row>
    <row r="365" spans="1:2" ht="14.5" x14ac:dyDescent="0.35">
      <c r="A365" s="218">
        <v>77325</v>
      </c>
      <c r="B365" s="219" t="s">
        <v>993</v>
      </c>
    </row>
    <row r="366" spans="1:2" ht="14.5" x14ac:dyDescent="0.35">
      <c r="A366" s="218">
        <v>77330</v>
      </c>
      <c r="B366" s="219" t="s">
        <v>994</v>
      </c>
    </row>
    <row r="367" spans="1:2" ht="14.5" x14ac:dyDescent="0.35">
      <c r="A367" s="218">
        <v>77335</v>
      </c>
      <c r="B367" s="219" t="s">
        <v>995</v>
      </c>
    </row>
    <row r="368" spans="1:2" ht="14.5" x14ac:dyDescent="0.35">
      <c r="A368" s="218">
        <v>77345</v>
      </c>
      <c r="B368" s="219" t="s">
        <v>996</v>
      </c>
    </row>
    <row r="369" spans="1:2" ht="14.5" x14ac:dyDescent="0.35">
      <c r="A369" s="218">
        <v>77350</v>
      </c>
      <c r="B369" s="219" t="s">
        <v>997</v>
      </c>
    </row>
    <row r="370" spans="1:2" ht="14.5" x14ac:dyDescent="0.35">
      <c r="A370" s="218">
        <v>77353</v>
      </c>
      <c r="B370" s="219" t="s">
        <v>998</v>
      </c>
    </row>
    <row r="371" spans="1:2" ht="14.5" x14ac:dyDescent="0.35">
      <c r="A371" s="218">
        <v>77355</v>
      </c>
      <c r="B371" s="219" t="s">
        <v>999</v>
      </c>
    </row>
    <row r="372" spans="1:2" ht="14.5" x14ac:dyDescent="0.35">
      <c r="A372" s="218">
        <v>77357</v>
      </c>
      <c r="B372" s="219" t="s">
        <v>1000</v>
      </c>
    </row>
    <row r="373" spans="1:2" ht="14.5" x14ac:dyDescent="0.35">
      <c r="A373" s="218">
        <v>77365</v>
      </c>
      <c r="B373" s="219" t="s">
        <v>1001</v>
      </c>
    </row>
    <row r="374" spans="1:2" ht="14.5" x14ac:dyDescent="0.35">
      <c r="A374" s="218">
        <v>77375</v>
      </c>
      <c r="B374" s="219" t="s">
        <v>1002</v>
      </c>
    </row>
    <row r="375" spans="1:2" ht="14.5" x14ac:dyDescent="0.35">
      <c r="A375" s="218">
        <v>77380</v>
      </c>
      <c r="B375" s="219" t="s">
        <v>1003</v>
      </c>
    </row>
    <row r="376" spans="1:2" ht="14.5" x14ac:dyDescent="0.35">
      <c r="A376" s="218">
        <v>77385</v>
      </c>
      <c r="B376" s="219" t="s">
        <v>1004</v>
      </c>
    </row>
    <row r="377" spans="1:2" ht="14.5" x14ac:dyDescent="0.35">
      <c r="A377" s="218">
        <v>77386</v>
      </c>
      <c r="B377" s="219" t="s">
        <v>1005</v>
      </c>
    </row>
    <row r="378" spans="1:2" ht="14.5" x14ac:dyDescent="0.35">
      <c r="A378" s="218">
        <v>77390</v>
      </c>
      <c r="B378" s="219" t="s">
        <v>1006</v>
      </c>
    </row>
    <row r="379" spans="1:2" ht="14.5" x14ac:dyDescent="0.35">
      <c r="A379" s="218">
        <v>77395</v>
      </c>
      <c r="B379" s="219" t="s">
        <v>1007</v>
      </c>
    </row>
    <row r="380" spans="1:2" ht="14.5" x14ac:dyDescent="0.35">
      <c r="A380" s="218">
        <v>77396</v>
      </c>
      <c r="B380" s="219" t="s">
        <v>1008</v>
      </c>
    </row>
    <row r="381" spans="1:2" ht="14.5" x14ac:dyDescent="0.35">
      <c r="A381" s="218">
        <v>77397</v>
      </c>
      <c r="B381" s="219" t="s">
        <v>1009</v>
      </c>
    </row>
    <row r="382" spans="1:2" ht="14.5" x14ac:dyDescent="0.35">
      <c r="A382" s="218">
        <v>77401</v>
      </c>
      <c r="B382" s="219" t="s">
        <v>1010</v>
      </c>
    </row>
    <row r="383" spans="1:2" ht="14.5" x14ac:dyDescent="0.35">
      <c r="A383" s="218">
        <v>77402</v>
      </c>
      <c r="B383" s="219" t="s">
        <v>1011</v>
      </c>
    </row>
    <row r="384" spans="1:2" ht="14.5" x14ac:dyDescent="0.35">
      <c r="A384" s="218">
        <v>77403</v>
      </c>
      <c r="B384" s="219" t="s">
        <v>1012</v>
      </c>
    </row>
    <row r="385" spans="1:2" ht="14.5" x14ac:dyDescent="0.35">
      <c r="A385" s="218">
        <v>77923</v>
      </c>
      <c r="B385" s="219" t="s">
        <v>1013</v>
      </c>
    </row>
    <row r="386" spans="1:2" ht="14.5" x14ac:dyDescent="0.35">
      <c r="A386" s="218">
        <v>77924</v>
      </c>
      <c r="B386" s="219" t="s">
        <v>1014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C06C2-1CA0-4530-8C64-627AB6FDECA7}">
  <sheetPr>
    <tabColor theme="4" tint="-0.249977111117893"/>
  </sheetPr>
  <dimension ref="A1:V136"/>
  <sheetViews>
    <sheetView view="pageBreakPreview" topLeftCell="A15" zoomScale="90" zoomScaleNormal="80" zoomScaleSheetLayoutView="90" workbookViewId="0">
      <pane ySplit="3" topLeftCell="A20" activePane="bottomLeft" state="frozen"/>
      <selection pane="bottomLeft" activeCell="C25" sqref="C25:C32"/>
    </sheetView>
  </sheetViews>
  <sheetFormatPr defaultColWidth="9.33203125" defaultRowHeight="15.5" x14ac:dyDescent="0.25"/>
  <cols>
    <col min="1" max="1" width="68.109375" style="286" customWidth="1"/>
    <col min="2" max="2" width="54.44140625" style="1" customWidth="1"/>
    <col min="3" max="3" width="52.44140625" style="1" customWidth="1"/>
    <col min="4" max="7" width="4.6640625" style="1" bestFit="1" customWidth="1"/>
    <col min="8" max="8" width="26.44140625" style="1" customWidth="1"/>
    <col min="9" max="9" width="20.44140625" style="1" customWidth="1"/>
    <col min="10" max="10" width="10.6640625" style="1" customWidth="1"/>
    <col min="11" max="11" width="8" style="1" customWidth="1"/>
    <col min="12" max="12" width="11.6640625" style="1" customWidth="1"/>
    <col min="13" max="13" width="66" style="2" customWidth="1"/>
    <col min="14" max="14" width="22" style="36" customWidth="1"/>
    <col min="15" max="22" width="19.33203125" style="36" customWidth="1"/>
    <col min="23" max="256" width="9.33203125" style="1"/>
    <col min="257" max="257" width="40.44140625" style="1" customWidth="1"/>
    <col min="258" max="258" width="57.33203125" style="1" customWidth="1"/>
    <col min="259" max="262" width="4.6640625" style="1" bestFit="1" customWidth="1"/>
    <col min="263" max="263" width="21.109375" style="1" customWidth="1"/>
    <col min="264" max="265" width="10.6640625" style="1" customWidth="1"/>
    <col min="266" max="266" width="11.6640625" style="1" customWidth="1"/>
    <col min="267" max="267" width="24.44140625" style="1" customWidth="1"/>
    <col min="268" max="268" width="25.44140625" style="1" customWidth="1"/>
    <col min="269" max="512" width="9.33203125" style="1"/>
    <col min="513" max="513" width="40.44140625" style="1" customWidth="1"/>
    <col min="514" max="514" width="57.33203125" style="1" customWidth="1"/>
    <col min="515" max="518" width="4.6640625" style="1" bestFit="1" customWidth="1"/>
    <col min="519" max="519" width="21.109375" style="1" customWidth="1"/>
    <col min="520" max="521" width="10.6640625" style="1" customWidth="1"/>
    <col min="522" max="522" width="11.6640625" style="1" customWidth="1"/>
    <col min="523" max="523" width="24.44140625" style="1" customWidth="1"/>
    <col min="524" max="524" width="25.44140625" style="1" customWidth="1"/>
    <col min="525" max="768" width="9.33203125" style="1"/>
    <col min="769" max="769" width="40.44140625" style="1" customWidth="1"/>
    <col min="770" max="770" width="57.33203125" style="1" customWidth="1"/>
    <col min="771" max="774" width="4.6640625" style="1" bestFit="1" customWidth="1"/>
    <col min="775" max="775" width="21.109375" style="1" customWidth="1"/>
    <col min="776" max="777" width="10.6640625" style="1" customWidth="1"/>
    <col min="778" max="778" width="11.6640625" style="1" customWidth="1"/>
    <col min="779" max="779" width="24.44140625" style="1" customWidth="1"/>
    <col min="780" max="780" width="25.44140625" style="1" customWidth="1"/>
    <col min="781" max="1024" width="9.33203125" style="1"/>
    <col min="1025" max="1025" width="40.44140625" style="1" customWidth="1"/>
    <col min="1026" max="1026" width="57.33203125" style="1" customWidth="1"/>
    <col min="1027" max="1030" width="4.6640625" style="1" bestFit="1" customWidth="1"/>
    <col min="1031" max="1031" width="21.109375" style="1" customWidth="1"/>
    <col min="1032" max="1033" width="10.6640625" style="1" customWidth="1"/>
    <col min="1034" max="1034" width="11.6640625" style="1" customWidth="1"/>
    <col min="1035" max="1035" width="24.44140625" style="1" customWidth="1"/>
    <col min="1036" max="1036" width="25.44140625" style="1" customWidth="1"/>
    <col min="1037" max="1280" width="9.33203125" style="1"/>
    <col min="1281" max="1281" width="40.44140625" style="1" customWidth="1"/>
    <col min="1282" max="1282" width="57.33203125" style="1" customWidth="1"/>
    <col min="1283" max="1286" width="4.6640625" style="1" bestFit="1" customWidth="1"/>
    <col min="1287" max="1287" width="21.109375" style="1" customWidth="1"/>
    <col min="1288" max="1289" width="10.6640625" style="1" customWidth="1"/>
    <col min="1290" max="1290" width="11.6640625" style="1" customWidth="1"/>
    <col min="1291" max="1291" width="24.44140625" style="1" customWidth="1"/>
    <col min="1292" max="1292" width="25.44140625" style="1" customWidth="1"/>
    <col min="1293" max="1536" width="9.33203125" style="1"/>
    <col min="1537" max="1537" width="40.44140625" style="1" customWidth="1"/>
    <col min="1538" max="1538" width="57.33203125" style="1" customWidth="1"/>
    <col min="1539" max="1542" width="4.6640625" style="1" bestFit="1" customWidth="1"/>
    <col min="1543" max="1543" width="21.109375" style="1" customWidth="1"/>
    <col min="1544" max="1545" width="10.6640625" style="1" customWidth="1"/>
    <col min="1546" max="1546" width="11.6640625" style="1" customWidth="1"/>
    <col min="1547" max="1547" width="24.44140625" style="1" customWidth="1"/>
    <col min="1548" max="1548" width="25.44140625" style="1" customWidth="1"/>
    <col min="1549" max="1792" width="9.33203125" style="1"/>
    <col min="1793" max="1793" width="40.44140625" style="1" customWidth="1"/>
    <col min="1794" max="1794" width="57.33203125" style="1" customWidth="1"/>
    <col min="1795" max="1798" width="4.6640625" style="1" bestFit="1" customWidth="1"/>
    <col min="1799" max="1799" width="21.109375" style="1" customWidth="1"/>
    <col min="1800" max="1801" width="10.6640625" style="1" customWidth="1"/>
    <col min="1802" max="1802" width="11.6640625" style="1" customWidth="1"/>
    <col min="1803" max="1803" width="24.44140625" style="1" customWidth="1"/>
    <col min="1804" max="1804" width="25.44140625" style="1" customWidth="1"/>
    <col min="1805" max="2048" width="9.33203125" style="1"/>
    <col min="2049" max="2049" width="40.44140625" style="1" customWidth="1"/>
    <col min="2050" max="2050" width="57.33203125" style="1" customWidth="1"/>
    <col min="2051" max="2054" width="4.6640625" style="1" bestFit="1" customWidth="1"/>
    <col min="2055" max="2055" width="21.109375" style="1" customWidth="1"/>
    <col min="2056" max="2057" width="10.6640625" style="1" customWidth="1"/>
    <col min="2058" max="2058" width="11.6640625" style="1" customWidth="1"/>
    <col min="2059" max="2059" width="24.44140625" style="1" customWidth="1"/>
    <col min="2060" max="2060" width="25.44140625" style="1" customWidth="1"/>
    <col min="2061" max="2304" width="9.33203125" style="1"/>
    <col min="2305" max="2305" width="40.44140625" style="1" customWidth="1"/>
    <col min="2306" max="2306" width="57.33203125" style="1" customWidth="1"/>
    <col min="2307" max="2310" width="4.6640625" style="1" bestFit="1" customWidth="1"/>
    <col min="2311" max="2311" width="21.109375" style="1" customWidth="1"/>
    <col min="2312" max="2313" width="10.6640625" style="1" customWidth="1"/>
    <col min="2314" max="2314" width="11.6640625" style="1" customWidth="1"/>
    <col min="2315" max="2315" width="24.44140625" style="1" customWidth="1"/>
    <col min="2316" max="2316" width="25.44140625" style="1" customWidth="1"/>
    <col min="2317" max="2560" width="9.33203125" style="1"/>
    <col min="2561" max="2561" width="40.44140625" style="1" customWidth="1"/>
    <col min="2562" max="2562" width="57.33203125" style="1" customWidth="1"/>
    <col min="2563" max="2566" width="4.6640625" style="1" bestFit="1" customWidth="1"/>
    <col min="2567" max="2567" width="21.109375" style="1" customWidth="1"/>
    <col min="2568" max="2569" width="10.6640625" style="1" customWidth="1"/>
    <col min="2570" max="2570" width="11.6640625" style="1" customWidth="1"/>
    <col min="2571" max="2571" width="24.44140625" style="1" customWidth="1"/>
    <col min="2572" max="2572" width="25.44140625" style="1" customWidth="1"/>
    <col min="2573" max="2816" width="9.33203125" style="1"/>
    <col min="2817" max="2817" width="40.44140625" style="1" customWidth="1"/>
    <col min="2818" max="2818" width="57.33203125" style="1" customWidth="1"/>
    <col min="2819" max="2822" width="4.6640625" style="1" bestFit="1" customWidth="1"/>
    <col min="2823" max="2823" width="21.109375" style="1" customWidth="1"/>
    <col min="2824" max="2825" width="10.6640625" style="1" customWidth="1"/>
    <col min="2826" max="2826" width="11.6640625" style="1" customWidth="1"/>
    <col min="2827" max="2827" width="24.44140625" style="1" customWidth="1"/>
    <col min="2828" max="2828" width="25.44140625" style="1" customWidth="1"/>
    <col min="2829" max="3072" width="9.33203125" style="1"/>
    <col min="3073" max="3073" width="40.44140625" style="1" customWidth="1"/>
    <col min="3074" max="3074" width="57.33203125" style="1" customWidth="1"/>
    <col min="3075" max="3078" width="4.6640625" style="1" bestFit="1" customWidth="1"/>
    <col min="3079" max="3079" width="21.109375" style="1" customWidth="1"/>
    <col min="3080" max="3081" width="10.6640625" style="1" customWidth="1"/>
    <col min="3082" max="3082" width="11.6640625" style="1" customWidth="1"/>
    <col min="3083" max="3083" width="24.44140625" style="1" customWidth="1"/>
    <col min="3084" max="3084" width="25.44140625" style="1" customWidth="1"/>
    <col min="3085" max="3328" width="9.33203125" style="1"/>
    <col min="3329" max="3329" width="40.44140625" style="1" customWidth="1"/>
    <col min="3330" max="3330" width="57.33203125" style="1" customWidth="1"/>
    <col min="3331" max="3334" width="4.6640625" style="1" bestFit="1" customWidth="1"/>
    <col min="3335" max="3335" width="21.109375" style="1" customWidth="1"/>
    <col min="3336" max="3337" width="10.6640625" style="1" customWidth="1"/>
    <col min="3338" max="3338" width="11.6640625" style="1" customWidth="1"/>
    <col min="3339" max="3339" width="24.44140625" style="1" customWidth="1"/>
    <col min="3340" max="3340" width="25.44140625" style="1" customWidth="1"/>
    <col min="3341" max="3584" width="9.33203125" style="1"/>
    <col min="3585" max="3585" width="40.44140625" style="1" customWidth="1"/>
    <col min="3586" max="3586" width="57.33203125" style="1" customWidth="1"/>
    <col min="3587" max="3590" width="4.6640625" style="1" bestFit="1" customWidth="1"/>
    <col min="3591" max="3591" width="21.109375" style="1" customWidth="1"/>
    <col min="3592" max="3593" width="10.6640625" style="1" customWidth="1"/>
    <col min="3594" max="3594" width="11.6640625" style="1" customWidth="1"/>
    <col min="3595" max="3595" width="24.44140625" style="1" customWidth="1"/>
    <col min="3596" max="3596" width="25.44140625" style="1" customWidth="1"/>
    <col min="3597" max="3840" width="9.33203125" style="1"/>
    <col min="3841" max="3841" width="40.44140625" style="1" customWidth="1"/>
    <col min="3842" max="3842" width="57.33203125" style="1" customWidth="1"/>
    <col min="3843" max="3846" width="4.6640625" style="1" bestFit="1" customWidth="1"/>
    <col min="3847" max="3847" width="21.109375" style="1" customWidth="1"/>
    <col min="3848" max="3849" width="10.6640625" style="1" customWidth="1"/>
    <col min="3850" max="3850" width="11.6640625" style="1" customWidth="1"/>
    <col min="3851" max="3851" width="24.44140625" style="1" customWidth="1"/>
    <col min="3852" max="3852" width="25.44140625" style="1" customWidth="1"/>
    <col min="3853" max="4096" width="9.33203125" style="1"/>
    <col min="4097" max="4097" width="40.44140625" style="1" customWidth="1"/>
    <col min="4098" max="4098" width="57.33203125" style="1" customWidth="1"/>
    <col min="4099" max="4102" width="4.6640625" style="1" bestFit="1" customWidth="1"/>
    <col min="4103" max="4103" width="21.109375" style="1" customWidth="1"/>
    <col min="4104" max="4105" width="10.6640625" style="1" customWidth="1"/>
    <col min="4106" max="4106" width="11.6640625" style="1" customWidth="1"/>
    <col min="4107" max="4107" width="24.44140625" style="1" customWidth="1"/>
    <col min="4108" max="4108" width="25.44140625" style="1" customWidth="1"/>
    <col min="4109" max="4352" width="9.33203125" style="1"/>
    <col min="4353" max="4353" width="40.44140625" style="1" customWidth="1"/>
    <col min="4354" max="4354" width="57.33203125" style="1" customWidth="1"/>
    <col min="4355" max="4358" width="4.6640625" style="1" bestFit="1" customWidth="1"/>
    <col min="4359" max="4359" width="21.109375" style="1" customWidth="1"/>
    <col min="4360" max="4361" width="10.6640625" style="1" customWidth="1"/>
    <col min="4362" max="4362" width="11.6640625" style="1" customWidth="1"/>
    <col min="4363" max="4363" width="24.44140625" style="1" customWidth="1"/>
    <col min="4364" max="4364" width="25.44140625" style="1" customWidth="1"/>
    <col min="4365" max="4608" width="9.33203125" style="1"/>
    <col min="4609" max="4609" width="40.44140625" style="1" customWidth="1"/>
    <col min="4610" max="4610" width="57.33203125" style="1" customWidth="1"/>
    <col min="4611" max="4614" width="4.6640625" style="1" bestFit="1" customWidth="1"/>
    <col min="4615" max="4615" width="21.109375" style="1" customWidth="1"/>
    <col min="4616" max="4617" width="10.6640625" style="1" customWidth="1"/>
    <col min="4618" max="4618" width="11.6640625" style="1" customWidth="1"/>
    <col min="4619" max="4619" width="24.44140625" style="1" customWidth="1"/>
    <col min="4620" max="4620" width="25.44140625" style="1" customWidth="1"/>
    <col min="4621" max="4864" width="9.33203125" style="1"/>
    <col min="4865" max="4865" width="40.44140625" style="1" customWidth="1"/>
    <col min="4866" max="4866" width="57.33203125" style="1" customWidth="1"/>
    <col min="4867" max="4870" width="4.6640625" style="1" bestFit="1" customWidth="1"/>
    <col min="4871" max="4871" width="21.109375" style="1" customWidth="1"/>
    <col min="4872" max="4873" width="10.6640625" style="1" customWidth="1"/>
    <col min="4874" max="4874" width="11.6640625" style="1" customWidth="1"/>
    <col min="4875" max="4875" width="24.44140625" style="1" customWidth="1"/>
    <col min="4876" max="4876" width="25.44140625" style="1" customWidth="1"/>
    <col min="4877" max="5120" width="9.33203125" style="1"/>
    <col min="5121" max="5121" width="40.44140625" style="1" customWidth="1"/>
    <col min="5122" max="5122" width="57.33203125" style="1" customWidth="1"/>
    <col min="5123" max="5126" width="4.6640625" style="1" bestFit="1" customWidth="1"/>
    <col min="5127" max="5127" width="21.109375" style="1" customWidth="1"/>
    <col min="5128" max="5129" width="10.6640625" style="1" customWidth="1"/>
    <col min="5130" max="5130" width="11.6640625" style="1" customWidth="1"/>
    <col min="5131" max="5131" width="24.44140625" style="1" customWidth="1"/>
    <col min="5132" max="5132" width="25.44140625" style="1" customWidth="1"/>
    <col min="5133" max="5376" width="9.33203125" style="1"/>
    <col min="5377" max="5377" width="40.44140625" style="1" customWidth="1"/>
    <col min="5378" max="5378" width="57.33203125" style="1" customWidth="1"/>
    <col min="5379" max="5382" width="4.6640625" style="1" bestFit="1" customWidth="1"/>
    <col min="5383" max="5383" width="21.109375" style="1" customWidth="1"/>
    <col min="5384" max="5385" width="10.6640625" style="1" customWidth="1"/>
    <col min="5386" max="5386" width="11.6640625" style="1" customWidth="1"/>
    <col min="5387" max="5387" width="24.44140625" style="1" customWidth="1"/>
    <col min="5388" max="5388" width="25.44140625" style="1" customWidth="1"/>
    <col min="5389" max="5632" width="9.33203125" style="1"/>
    <col min="5633" max="5633" width="40.44140625" style="1" customWidth="1"/>
    <col min="5634" max="5634" width="57.33203125" style="1" customWidth="1"/>
    <col min="5635" max="5638" width="4.6640625" style="1" bestFit="1" customWidth="1"/>
    <col min="5639" max="5639" width="21.109375" style="1" customWidth="1"/>
    <col min="5640" max="5641" width="10.6640625" style="1" customWidth="1"/>
    <col min="5642" max="5642" width="11.6640625" style="1" customWidth="1"/>
    <col min="5643" max="5643" width="24.44140625" style="1" customWidth="1"/>
    <col min="5644" max="5644" width="25.44140625" style="1" customWidth="1"/>
    <col min="5645" max="5888" width="9.33203125" style="1"/>
    <col min="5889" max="5889" width="40.44140625" style="1" customWidth="1"/>
    <col min="5890" max="5890" width="57.33203125" style="1" customWidth="1"/>
    <col min="5891" max="5894" width="4.6640625" style="1" bestFit="1" customWidth="1"/>
    <col min="5895" max="5895" width="21.109375" style="1" customWidth="1"/>
    <col min="5896" max="5897" width="10.6640625" style="1" customWidth="1"/>
    <col min="5898" max="5898" width="11.6640625" style="1" customWidth="1"/>
    <col min="5899" max="5899" width="24.44140625" style="1" customWidth="1"/>
    <col min="5900" max="5900" width="25.44140625" style="1" customWidth="1"/>
    <col min="5901" max="6144" width="9.33203125" style="1"/>
    <col min="6145" max="6145" width="40.44140625" style="1" customWidth="1"/>
    <col min="6146" max="6146" width="57.33203125" style="1" customWidth="1"/>
    <col min="6147" max="6150" width="4.6640625" style="1" bestFit="1" customWidth="1"/>
    <col min="6151" max="6151" width="21.109375" style="1" customWidth="1"/>
    <col min="6152" max="6153" width="10.6640625" style="1" customWidth="1"/>
    <col min="6154" max="6154" width="11.6640625" style="1" customWidth="1"/>
    <col min="6155" max="6155" width="24.44140625" style="1" customWidth="1"/>
    <col min="6156" max="6156" width="25.44140625" style="1" customWidth="1"/>
    <col min="6157" max="6400" width="9.33203125" style="1"/>
    <col min="6401" max="6401" width="40.44140625" style="1" customWidth="1"/>
    <col min="6402" max="6402" width="57.33203125" style="1" customWidth="1"/>
    <col min="6403" max="6406" width="4.6640625" style="1" bestFit="1" customWidth="1"/>
    <col min="6407" max="6407" width="21.109375" style="1" customWidth="1"/>
    <col min="6408" max="6409" width="10.6640625" style="1" customWidth="1"/>
    <col min="6410" max="6410" width="11.6640625" style="1" customWidth="1"/>
    <col min="6411" max="6411" width="24.44140625" style="1" customWidth="1"/>
    <col min="6412" max="6412" width="25.44140625" style="1" customWidth="1"/>
    <col min="6413" max="6656" width="9.33203125" style="1"/>
    <col min="6657" max="6657" width="40.44140625" style="1" customWidth="1"/>
    <col min="6658" max="6658" width="57.33203125" style="1" customWidth="1"/>
    <col min="6659" max="6662" width="4.6640625" style="1" bestFit="1" customWidth="1"/>
    <col min="6663" max="6663" width="21.109375" style="1" customWidth="1"/>
    <col min="6664" max="6665" width="10.6640625" style="1" customWidth="1"/>
    <col min="6666" max="6666" width="11.6640625" style="1" customWidth="1"/>
    <col min="6667" max="6667" width="24.44140625" style="1" customWidth="1"/>
    <col min="6668" max="6668" width="25.44140625" style="1" customWidth="1"/>
    <col min="6669" max="6912" width="9.33203125" style="1"/>
    <col min="6913" max="6913" width="40.44140625" style="1" customWidth="1"/>
    <col min="6914" max="6914" width="57.33203125" style="1" customWidth="1"/>
    <col min="6915" max="6918" width="4.6640625" style="1" bestFit="1" customWidth="1"/>
    <col min="6919" max="6919" width="21.109375" style="1" customWidth="1"/>
    <col min="6920" max="6921" width="10.6640625" style="1" customWidth="1"/>
    <col min="6922" max="6922" width="11.6640625" style="1" customWidth="1"/>
    <col min="6923" max="6923" width="24.44140625" style="1" customWidth="1"/>
    <col min="6924" max="6924" width="25.44140625" style="1" customWidth="1"/>
    <col min="6925" max="7168" width="9.33203125" style="1"/>
    <col min="7169" max="7169" width="40.44140625" style="1" customWidth="1"/>
    <col min="7170" max="7170" width="57.33203125" style="1" customWidth="1"/>
    <col min="7171" max="7174" width="4.6640625" style="1" bestFit="1" customWidth="1"/>
    <col min="7175" max="7175" width="21.109375" style="1" customWidth="1"/>
    <col min="7176" max="7177" width="10.6640625" style="1" customWidth="1"/>
    <col min="7178" max="7178" width="11.6640625" style="1" customWidth="1"/>
    <col min="7179" max="7179" width="24.44140625" style="1" customWidth="1"/>
    <col min="7180" max="7180" width="25.44140625" style="1" customWidth="1"/>
    <col min="7181" max="7424" width="9.33203125" style="1"/>
    <col min="7425" max="7425" width="40.44140625" style="1" customWidth="1"/>
    <col min="7426" max="7426" width="57.33203125" style="1" customWidth="1"/>
    <col min="7427" max="7430" width="4.6640625" style="1" bestFit="1" customWidth="1"/>
    <col min="7431" max="7431" width="21.109375" style="1" customWidth="1"/>
    <col min="7432" max="7433" width="10.6640625" style="1" customWidth="1"/>
    <col min="7434" max="7434" width="11.6640625" style="1" customWidth="1"/>
    <col min="7435" max="7435" width="24.44140625" style="1" customWidth="1"/>
    <col min="7436" max="7436" width="25.44140625" style="1" customWidth="1"/>
    <col min="7437" max="7680" width="9.33203125" style="1"/>
    <col min="7681" max="7681" width="40.44140625" style="1" customWidth="1"/>
    <col min="7682" max="7682" width="57.33203125" style="1" customWidth="1"/>
    <col min="7683" max="7686" width="4.6640625" style="1" bestFit="1" customWidth="1"/>
    <col min="7687" max="7687" width="21.109375" style="1" customWidth="1"/>
    <col min="7688" max="7689" width="10.6640625" style="1" customWidth="1"/>
    <col min="7690" max="7690" width="11.6640625" style="1" customWidth="1"/>
    <col min="7691" max="7691" width="24.44140625" style="1" customWidth="1"/>
    <col min="7692" max="7692" width="25.44140625" style="1" customWidth="1"/>
    <col min="7693" max="7936" width="9.33203125" style="1"/>
    <col min="7937" max="7937" width="40.44140625" style="1" customWidth="1"/>
    <col min="7938" max="7938" width="57.33203125" style="1" customWidth="1"/>
    <col min="7939" max="7942" width="4.6640625" style="1" bestFit="1" customWidth="1"/>
    <col min="7943" max="7943" width="21.109375" style="1" customWidth="1"/>
    <col min="7944" max="7945" width="10.6640625" style="1" customWidth="1"/>
    <col min="7946" max="7946" width="11.6640625" style="1" customWidth="1"/>
    <col min="7947" max="7947" width="24.44140625" style="1" customWidth="1"/>
    <col min="7948" max="7948" width="25.44140625" style="1" customWidth="1"/>
    <col min="7949" max="8192" width="9.33203125" style="1"/>
    <col min="8193" max="8193" width="40.44140625" style="1" customWidth="1"/>
    <col min="8194" max="8194" width="57.33203125" style="1" customWidth="1"/>
    <col min="8195" max="8198" width="4.6640625" style="1" bestFit="1" customWidth="1"/>
    <col min="8199" max="8199" width="21.109375" style="1" customWidth="1"/>
    <col min="8200" max="8201" width="10.6640625" style="1" customWidth="1"/>
    <col min="8202" max="8202" width="11.6640625" style="1" customWidth="1"/>
    <col min="8203" max="8203" width="24.44140625" style="1" customWidth="1"/>
    <col min="8204" max="8204" width="25.44140625" style="1" customWidth="1"/>
    <col min="8205" max="8448" width="9.33203125" style="1"/>
    <col min="8449" max="8449" width="40.44140625" style="1" customWidth="1"/>
    <col min="8450" max="8450" width="57.33203125" style="1" customWidth="1"/>
    <col min="8451" max="8454" width="4.6640625" style="1" bestFit="1" customWidth="1"/>
    <col min="8455" max="8455" width="21.109375" style="1" customWidth="1"/>
    <col min="8456" max="8457" width="10.6640625" style="1" customWidth="1"/>
    <col min="8458" max="8458" width="11.6640625" style="1" customWidth="1"/>
    <col min="8459" max="8459" width="24.44140625" style="1" customWidth="1"/>
    <col min="8460" max="8460" width="25.44140625" style="1" customWidth="1"/>
    <col min="8461" max="8704" width="9.33203125" style="1"/>
    <col min="8705" max="8705" width="40.44140625" style="1" customWidth="1"/>
    <col min="8706" max="8706" width="57.33203125" style="1" customWidth="1"/>
    <col min="8707" max="8710" width="4.6640625" style="1" bestFit="1" customWidth="1"/>
    <col min="8711" max="8711" width="21.109375" style="1" customWidth="1"/>
    <col min="8712" max="8713" width="10.6640625" style="1" customWidth="1"/>
    <col min="8714" max="8714" width="11.6640625" style="1" customWidth="1"/>
    <col min="8715" max="8715" width="24.44140625" style="1" customWidth="1"/>
    <col min="8716" max="8716" width="25.44140625" style="1" customWidth="1"/>
    <col min="8717" max="8960" width="9.33203125" style="1"/>
    <col min="8961" max="8961" width="40.44140625" style="1" customWidth="1"/>
    <col min="8962" max="8962" width="57.33203125" style="1" customWidth="1"/>
    <col min="8963" max="8966" width="4.6640625" style="1" bestFit="1" customWidth="1"/>
    <col min="8967" max="8967" width="21.109375" style="1" customWidth="1"/>
    <col min="8968" max="8969" width="10.6640625" style="1" customWidth="1"/>
    <col min="8970" max="8970" width="11.6640625" style="1" customWidth="1"/>
    <col min="8971" max="8971" width="24.44140625" style="1" customWidth="1"/>
    <col min="8972" max="8972" width="25.44140625" style="1" customWidth="1"/>
    <col min="8973" max="9216" width="9.33203125" style="1"/>
    <col min="9217" max="9217" width="40.44140625" style="1" customWidth="1"/>
    <col min="9218" max="9218" width="57.33203125" style="1" customWidth="1"/>
    <col min="9219" max="9222" width="4.6640625" style="1" bestFit="1" customWidth="1"/>
    <col min="9223" max="9223" width="21.109375" style="1" customWidth="1"/>
    <col min="9224" max="9225" width="10.6640625" style="1" customWidth="1"/>
    <col min="9226" max="9226" width="11.6640625" style="1" customWidth="1"/>
    <col min="9227" max="9227" width="24.44140625" style="1" customWidth="1"/>
    <col min="9228" max="9228" width="25.44140625" style="1" customWidth="1"/>
    <col min="9229" max="9472" width="9.33203125" style="1"/>
    <col min="9473" max="9473" width="40.44140625" style="1" customWidth="1"/>
    <col min="9474" max="9474" width="57.33203125" style="1" customWidth="1"/>
    <col min="9475" max="9478" width="4.6640625" style="1" bestFit="1" customWidth="1"/>
    <col min="9479" max="9479" width="21.109375" style="1" customWidth="1"/>
    <col min="9480" max="9481" width="10.6640625" style="1" customWidth="1"/>
    <col min="9482" max="9482" width="11.6640625" style="1" customWidth="1"/>
    <col min="9483" max="9483" width="24.44140625" style="1" customWidth="1"/>
    <col min="9484" max="9484" width="25.44140625" style="1" customWidth="1"/>
    <col min="9485" max="9728" width="9.33203125" style="1"/>
    <col min="9729" max="9729" width="40.44140625" style="1" customWidth="1"/>
    <col min="9730" max="9730" width="57.33203125" style="1" customWidth="1"/>
    <col min="9731" max="9734" width="4.6640625" style="1" bestFit="1" customWidth="1"/>
    <col min="9735" max="9735" width="21.109375" style="1" customWidth="1"/>
    <col min="9736" max="9737" width="10.6640625" style="1" customWidth="1"/>
    <col min="9738" max="9738" width="11.6640625" style="1" customWidth="1"/>
    <col min="9739" max="9739" width="24.44140625" style="1" customWidth="1"/>
    <col min="9740" max="9740" width="25.44140625" style="1" customWidth="1"/>
    <col min="9741" max="9984" width="9.33203125" style="1"/>
    <col min="9985" max="9985" width="40.44140625" style="1" customWidth="1"/>
    <col min="9986" max="9986" width="57.33203125" style="1" customWidth="1"/>
    <col min="9987" max="9990" width="4.6640625" style="1" bestFit="1" customWidth="1"/>
    <col min="9991" max="9991" width="21.109375" style="1" customWidth="1"/>
    <col min="9992" max="9993" width="10.6640625" style="1" customWidth="1"/>
    <col min="9994" max="9994" width="11.6640625" style="1" customWidth="1"/>
    <col min="9995" max="9995" width="24.44140625" style="1" customWidth="1"/>
    <col min="9996" max="9996" width="25.44140625" style="1" customWidth="1"/>
    <col min="9997" max="10240" width="9.33203125" style="1"/>
    <col min="10241" max="10241" width="40.44140625" style="1" customWidth="1"/>
    <col min="10242" max="10242" width="57.33203125" style="1" customWidth="1"/>
    <col min="10243" max="10246" width="4.6640625" style="1" bestFit="1" customWidth="1"/>
    <col min="10247" max="10247" width="21.109375" style="1" customWidth="1"/>
    <col min="10248" max="10249" width="10.6640625" style="1" customWidth="1"/>
    <col min="10250" max="10250" width="11.6640625" style="1" customWidth="1"/>
    <col min="10251" max="10251" width="24.44140625" style="1" customWidth="1"/>
    <col min="10252" max="10252" width="25.44140625" style="1" customWidth="1"/>
    <col min="10253" max="10496" width="9.33203125" style="1"/>
    <col min="10497" max="10497" width="40.44140625" style="1" customWidth="1"/>
    <col min="10498" max="10498" width="57.33203125" style="1" customWidth="1"/>
    <col min="10499" max="10502" width="4.6640625" style="1" bestFit="1" customWidth="1"/>
    <col min="10503" max="10503" width="21.109375" style="1" customWidth="1"/>
    <col min="10504" max="10505" width="10.6640625" style="1" customWidth="1"/>
    <col min="10506" max="10506" width="11.6640625" style="1" customWidth="1"/>
    <col min="10507" max="10507" width="24.44140625" style="1" customWidth="1"/>
    <col min="10508" max="10508" width="25.44140625" style="1" customWidth="1"/>
    <col min="10509" max="10752" width="9.33203125" style="1"/>
    <col min="10753" max="10753" width="40.44140625" style="1" customWidth="1"/>
    <col min="10754" max="10754" width="57.33203125" style="1" customWidth="1"/>
    <col min="10755" max="10758" width="4.6640625" style="1" bestFit="1" customWidth="1"/>
    <col min="10759" max="10759" width="21.109375" style="1" customWidth="1"/>
    <col min="10760" max="10761" width="10.6640625" style="1" customWidth="1"/>
    <col min="10762" max="10762" width="11.6640625" style="1" customWidth="1"/>
    <col min="10763" max="10763" width="24.44140625" style="1" customWidth="1"/>
    <col min="10764" max="10764" width="25.44140625" style="1" customWidth="1"/>
    <col min="10765" max="11008" width="9.33203125" style="1"/>
    <col min="11009" max="11009" width="40.44140625" style="1" customWidth="1"/>
    <col min="11010" max="11010" width="57.33203125" style="1" customWidth="1"/>
    <col min="11011" max="11014" width="4.6640625" style="1" bestFit="1" customWidth="1"/>
    <col min="11015" max="11015" width="21.109375" style="1" customWidth="1"/>
    <col min="11016" max="11017" width="10.6640625" style="1" customWidth="1"/>
    <col min="11018" max="11018" width="11.6640625" style="1" customWidth="1"/>
    <col min="11019" max="11019" width="24.44140625" style="1" customWidth="1"/>
    <col min="11020" max="11020" width="25.44140625" style="1" customWidth="1"/>
    <col min="11021" max="11264" width="9.33203125" style="1"/>
    <col min="11265" max="11265" width="40.44140625" style="1" customWidth="1"/>
    <col min="11266" max="11266" width="57.33203125" style="1" customWidth="1"/>
    <col min="11267" max="11270" width="4.6640625" style="1" bestFit="1" customWidth="1"/>
    <col min="11271" max="11271" width="21.109375" style="1" customWidth="1"/>
    <col min="11272" max="11273" width="10.6640625" style="1" customWidth="1"/>
    <col min="11274" max="11274" width="11.6640625" style="1" customWidth="1"/>
    <col min="11275" max="11275" width="24.44140625" style="1" customWidth="1"/>
    <col min="11276" max="11276" width="25.44140625" style="1" customWidth="1"/>
    <col min="11277" max="11520" width="9.33203125" style="1"/>
    <col min="11521" max="11521" width="40.44140625" style="1" customWidth="1"/>
    <col min="11522" max="11522" width="57.33203125" style="1" customWidth="1"/>
    <col min="11523" max="11526" width="4.6640625" style="1" bestFit="1" customWidth="1"/>
    <col min="11527" max="11527" width="21.109375" style="1" customWidth="1"/>
    <col min="11528" max="11529" width="10.6640625" style="1" customWidth="1"/>
    <col min="11530" max="11530" width="11.6640625" style="1" customWidth="1"/>
    <col min="11531" max="11531" width="24.44140625" style="1" customWidth="1"/>
    <col min="11532" max="11532" width="25.44140625" style="1" customWidth="1"/>
    <col min="11533" max="11776" width="9.33203125" style="1"/>
    <col min="11777" max="11777" width="40.44140625" style="1" customWidth="1"/>
    <col min="11778" max="11778" width="57.33203125" style="1" customWidth="1"/>
    <col min="11779" max="11782" width="4.6640625" style="1" bestFit="1" customWidth="1"/>
    <col min="11783" max="11783" width="21.109375" style="1" customWidth="1"/>
    <col min="11784" max="11785" width="10.6640625" style="1" customWidth="1"/>
    <col min="11786" max="11786" width="11.6640625" style="1" customWidth="1"/>
    <col min="11787" max="11787" width="24.44140625" style="1" customWidth="1"/>
    <col min="11788" max="11788" width="25.44140625" style="1" customWidth="1"/>
    <col min="11789" max="12032" width="9.33203125" style="1"/>
    <col min="12033" max="12033" width="40.44140625" style="1" customWidth="1"/>
    <col min="12034" max="12034" width="57.33203125" style="1" customWidth="1"/>
    <col min="12035" max="12038" width="4.6640625" style="1" bestFit="1" customWidth="1"/>
    <col min="12039" max="12039" width="21.109375" style="1" customWidth="1"/>
    <col min="12040" max="12041" width="10.6640625" style="1" customWidth="1"/>
    <col min="12042" max="12042" width="11.6640625" style="1" customWidth="1"/>
    <col min="12043" max="12043" width="24.44140625" style="1" customWidth="1"/>
    <col min="12044" max="12044" width="25.44140625" style="1" customWidth="1"/>
    <col min="12045" max="12288" width="9.33203125" style="1"/>
    <col min="12289" max="12289" width="40.44140625" style="1" customWidth="1"/>
    <col min="12290" max="12290" width="57.33203125" style="1" customWidth="1"/>
    <col min="12291" max="12294" width="4.6640625" style="1" bestFit="1" customWidth="1"/>
    <col min="12295" max="12295" width="21.109375" style="1" customWidth="1"/>
    <col min="12296" max="12297" width="10.6640625" style="1" customWidth="1"/>
    <col min="12298" max="12298" width="11.6640625" style="1" customWidth="1"/>
    <col min="12299" max="12299" width="24.44140625" style="1" customWidth="1"/>
    <col min="12300" max="12300" width="25.44140625" style="1" customWidth="1"/>
    <col min="12301" max="12544" width="9.33203125" style="1"/>
    <col min="12545" max="12545" width="40.44140625" style="1" customWidth="1"/>
    <col min="12546" max="12546" width="57.33203125" style="1" customWidth="1"/>
    <col min="12547" max="12550" width="4.6640625" style="1" bestFit="1" customWidth="1"/>
    <col min="12551" max="12551" width="21.109375" style="1" customWidth="1"/>
    <col min="12552" max="12553" width="10.6640625" style="1" customWidth="1"/>
    <col min="12554" max="12554" width="11.6640625" style="1" customWidth="1"/>
    <col min="12555" max="12555" width="24.44140625" style="1" customWidth="1"/>
    <col min="12556" max="12556" width="25.44140625" style="1" customWidth="1"/>
    <col min="12557" max="12800" width="9.33203125" style="1"/>
    <col min="12801" max="12801" width="40.44140625" style="1" customWidth="1"/>
    <col min="12802" max="12802" width="57.33203125" style="1" customWidth="1"/>
    <col min="12803" max="12806" width="4.6640625" style="1" bestFit="1" customWidth="1"/>
    <col min="12807" max="12807" width="21.109375" style="1" customWidth="1"/>
    <col min="12808" max="12809" width="10.6640625" style="1" customWidth="1"/>
    <col min="12810" max="12810" width="11.6640625" style="1" customWidth="1"/>
    <col min="12811" max="12811" width="24.44140625" style="1" customWidth="1"/>
    <col min="12812" max="12812" width="25.44140625" style="1" customWidth="1"/>
    <col min="12813" max="13056" width="9.33203125" style="1"/>
    <col min="13057" max="13057" width="40.44140625" style="1" customWidth="1"/>
    <col min="13058" max="13058" width="57.33203125" style="1" customWidth="1"/>
    <col min="13059" max="13062" width="4.6640625" style="1" bestFit="1" customWidth="1"/>
    <col min="13063" max="13063" width="21.109375" style="1" customWidth="1"/>
    <col min="13064" max="13065" width="10.6640625" style="1" customWidth="1"/>
    <col min="13066" max="13066" width="11.6640625" style="1" customWidth="1"/>
    <col min="13067" max="13067" width="24.44140625" style="1" customWidth="1"/>
    <col min="13068" max="13068" width="25.44140625" style="1" customWidth="1"/>
    <col min="13069" max="13312" width="9.33203125" style="1"/>
    <col min="13313" max="13313" width="40.44140625" style="1" customWidth="1"/>
    <col min="13314" max="13314" width="57.33203125" style="1" customWidth="1"/>
    <col min="13315" max="13318" width="4.6640625" style="1" bestFit="1" customWidth="1"/>
    <col min="13319" max="13319" width="21.109375" style="1" customWidth="1"/>
    <col min="13320" max="13321" width="10.6640625" style="1" customWidth="1"/>
    <col min="13322" max="13322" width="11.6640625" style="1" customWidth="1"/>
    <col min="13323" max="13323" width="24.44140625" style="1" customWidth="1"/>
    <col min="13324" max="13324" width="25.44140625" style="1" customWidth="1"/>
    <col min="13325" max="13568" width="9.33203125" style="1"/>
    <col min="13569" max="13569" width="40.44140625" style="1" customWidth="1"/>
    <col min="13570" max="13570" width="57.33203125" style="1" customWidth="1"/>
    <col min="13571" max="13574" width="4.6640625" style="1" bestFit="1" customWidth="1"/>
    <col min="13575" max="13575" width="21.109375" style="1" customWidth="1"/>
    <col min="13576" max="13577" width="10.6640625" style="1" customWidth="1"/>
    <col min="13578" max="13578" width="11.6640625" style="1" customWidth="1"/>
    <col min="13579" max="13579" width="24.44140625" style="1" customWidth="1"/>
    <col min="13580" max="13580" width="25.44140625" style="1" customWidth="1"/>
    <col min="13581" max="13824" width="9.33203125" style="1"/>
    <col min="13825" max="13825" width="40.44140625" style="1" customWidth="1"/>
    <col min="13826" max="13826" width="57.33203125" style="1" customWidth="1"/>
    <col min="13827" max="13830" width="4.6640625" style="1" bestFit="1" customWidth="1"/>
    <col min="13831" max="13831" width="21.109375" style="1" customWidth="1"/>
    <col min="13832" max="13833" width="10.6640625" style="1" customWidth="1"/>
    <col min="13834" max="13834" width="11.6640625" style="1" customWidth="1"/>
    <col min="13835" max="13835" width="24.44140625" style="1" customWidth="1"/>
    <col min="13836" max="13836" width="25.44140625" style="1" customWidth="1"/>
    <col min="13837" max="14080" width="9.33203125" style="1"/>
    <col min="14081" max="14081" width="40.44140625" style="1" customWidth="1"/>
    <col min="14082" max="14082" width="57.33203125" style="1" customWidth="1"/>
    <col min="14083" max="14086" width="4.6640625" style="1" bestFit="1" customWidth="1"/>
    <col min="14087" max="14087" width="21.109375" style="1" customWidth="1"/>
    <col min="14088" max="14089" width="10.6640625" style="1" customWidth="1"/>
    <col min="14090" max="14090" width="11.6640625" style="1" customWidth="1"/>
    <col min="14091" max="14091" width="24.44140625" style="1" customWidth="1"/>
    <col min="14092" max="14092" width="25.44140625" style="1" customWidth="1"/>
    <col min="14093" max="14336" width="9.33203125" style="1"/>
    <col min="14337" max="14337" width="40.44140625" style="1" customWidth="1"/>
    <col min="14338" max="14338" width="57.33203125" style="1" customWidth="1"/>
    <col min="14339" max="14342" width="4.6640625" style="1" bestFit="1" customWidth="1"/>
    <col min="14343" max="14343" width="21.109375" style="1" customWidth="1"/>
    <col min="14344" max="14345" width="10.6640625" style="1" customWidth="1"/>
    <col min="14346" max="14346" width="11.6640625" style="1" customWidth="1"/>
    <col min="14347" max="14347" width="24.44140625" style="1" customWidth="1"/>
    <col min="14348" max="14348" width="25.44140625" style="1" customWidth="1"/>
    <col min="14349" max="14592" width="9.33203125" style="1"/>
    <col min="14593" max="14593" width="40.44140625" style="1" customWidth="1"/>
    <col min="14594" max="14594" width="57.33203125" style="1" customWidth="1"/>
    <col min="14595" max="14598" width="4.6640625" style="1" bestFit="1" customWidth="1"/>
    <col min="14599" max="14599" width="21.109375" style="1" customWidth="1"/>
    <col min="14600" max="14601" width="10.6640625" style="1" customWidth="1"/>
    <col min="14602" max="14602" width="11.6640625" style="1" customWidth="1"/>
    <col min="14603" max="14603" width="24.44140625" style="1" customWidth="1"/>
    <col min="14604" max="14604" width="25.44140625" style="1" customWidth="1"/>
    <col min="14605" max="14848" width="9.33203125" style="1"/>
    <col min="14849" max="14849" width="40.44140625" style="1" customWidth="1"/>
    <col min="14850" max="14850" width="57.33203125" style="1" customWidth="1"/>
    <col min="14851" max="14854" width="4.6640625" style="1" bestFit="1" customWidth="1"/>
    <col min="14855" max="14855" width="21.109375" style="1" customWidth="1"/>
    <col min="14856" max="14857" width="10.6640625" style="1" customWidth="1"/>
    <col min="14858" max="14858" width="11.6640625" style="1" customWidth="1"/>
    <col min="14859" max="14859" width="24.44140625" style="1" customWidth="1"/>
    <col min="14860" max="14860" width="25.44140625" style="1" customWidth="1"/>
    <col min="14861" max="15104" width="9.33203125" style="1"/>
    <col min="15105" max="15105" width="40.44140625" style="1" customWidth="1"/>
    <col min="15106" max="15106" width="57.33203125" style="1" customWidth="1"/>
    <col min="15107" max="15110" width="4.6640625" style="1" bestFit="1" customWidth="1"/>
    <col min="15111" max="15111" width="21.109375" style="1" customWidth="1"/>
    <col min="15112" max="15113" width="10.6640625" style="1" customWidth="1"/>
    <col min="15114" max="15114" width="11.6640625" style="1" customWidth="1"/>
    <col min="15115" max="15115" width="24.44140625" style="1" customWidth="1"/>
    <col min="15116" max="15116" width="25.44140625" style="1" customWidth="1"/>
    <col min="15117" max="15360" width="9.33203125" style="1"/>
    <col min="15361" max="15361" width="40.44140625" style="1" customWidth="1"/>
    <col min="15362" max="15362" width="57.33203125" style="1" customWidth="1"/>
    <col min="15363" max="15366" width="4.6640625" style="1" bestFit="1" customWidth="1"/>
    <col min="15367" max="15367" width="21.109375" style="1" customWidth="1"/>
    <col min="15368" max="15369" width="10.6640625" style="1" customWidth="1"/>
    <col min="15370" max="15370" width="11.6640625" style="1" customWidth="1"/>
    <col min="15371" max="15371" width="24.44140625" style="1" customWidth="1"/>
    <col min="15372" max="15372" width="25.44140625" style="1" customWidth="1"/>
    <col min="15373" max="15616" width="9.33203125" style="1"/>
    <col min="15617" max="15617" width="40.44140625" style="1" customWidth="1"/>
    <col min="15618" max="15618" width="57.33203125" style="1" customWidth="1"/>
    <col min="15619" max="15622" width="4.6640625" style="1" bestFit="1" customWidth="1"/>
    <col min="15623" max="15623" width="21.109375" style="1" customWidth="1"/>
    <col min="15624" max="15625" width="10.6640625" style="1" customWidth="1"/>
    <col min="15626" max="15626" width="11.6640625" style="1" customWidth="1"/>
    <col min="15627" max="15627" width="24.44140625" style="1" customWidth="1"/>
    <col min="15628" max="15628" width="25.44140625" style="1" customWidth="1"/>
    <col min="15629" max="15872" width="9.33203125" style="1"/>
    <col min="15873" max="15873" width="40.44140625" style="1" customWidth="1"/>
    <col min="15874" max="15874" width="57.33203125" style="1" customWidth="1"/>
    <col min="15875" max="15878" width="4.6640625" style="1" bestFit="1" customWidth="1"/>
    <col min="15879" max="15879" width="21.109375" style="1" customWidth="1"/>
    <col min="15880" max="15881" width="10.6640625" style="1" customWidth="1"/>
    <col min="15882" max="15882" width="11.6640625" style="1" customWidth="1"/>
    <col min="15883" max="15883" width="24.44140625" style="1" customWidth="1"/>
    <col min="15884" max="15884" width="25.44140625" style="1" customWidth="1"/>
    <col min="15885" max="16128" width="9.33203125" style="1"/>
    <col min="16129" max="16129" width="40.44140625" style="1" customWidth="1"/>
    <col min="16130" max="16130" width="57.33203125" style="1" customWidth="1"/>
    <col min="16131" max="16134" width="4.6640625" style="1" bestFit="1" customWidth="1"/>
    <col min="16135" max="16135" width="21.109375" style="1" customWidth="1"/>
    <col min="16136" max="16137" width="10.6640625" style="1" customWidth="1"/>
    <col min="16138" max="16138" width="11.6640625" style="1" customWidth="1"/>
    <col min="16139" max="16139" width="24.44140625" style="1" customWidth="1"/>
    <col min="16140" max="16140" width="25.44140625" style="1" customWidth="1"/>
    <col min="16141" max="16384" width="9.33203125" style="1"/>
  </cols>
  <sheetData>
    <row r="1" spans="1:22" x14ac:dyDescent="0.25">
      <c r="A1" s="286" t="s">
        <v>0</v>
      </c>
      <c r="B1" s="233" t="s">
        <v>1</v>
      </c>
      <c r="C1" s="406" t="s">
        <v>2</v>
      </c>
      <c r="D1" s="406"/>
      <c r="E1" s="406"/>
      <c r="F1" s="406"/>
      <c r="G1" s="406"/>
      <c r="H1" s="406"/>
      <c r="I1" s="406"/>
      <c r="J1" s="406"/>
      <c r="K1" s="406"/>
      <c r="L1" s="406"/>
      <c r="M1" s="406"/>
      <c r="N1" s="406"/>
      <c r="O1" s="1"/>
      <c r="P1" s="1"/>
      <c r="Q1" s="1"/>
      <c r="R1" s="1"/>
      <c r="S1" s="1"/>
      <c r="T1" s="1"/>
      <c r="U1" s="1"/>
      <c r="V1" s="1"/>
    </row>
    <row r="2" spans="1:22" ht="31" x14ac:dyDescent="0.25">
      <c r="A2" s="286" t="s">
        <v>3</v>
      </c>
      <c r="B2" s="35" t="s">
        <v>4</v>
      </c>
      <c r="C2" s="406"/>
      <c r="D2" s="406"/>
      <c r="E2" s="406"/>
      <c r="F2" s="406"/>
      <c r="G2" s="406"/>
      <c r="H2" s="406"/>
      <c r="I2" s="406"/>
      <c r="J2" s="406"/>
      <c r="K2" s="406"/>
      <c r="L2" s="406"/>
      <c r="M2" s="406"/>
      <c r="N2" s="406"/>
      <c r="O2" s="1"/>
      <c r="P2" s="1"/>
      <c r="Q2" s="1"/>
      <c r="R2" s="1"/>
      <c r="S2" s="1"/>
      <c r="T2" s="1"/>
      <c r="U2" s="1"/>
      <c r="V2" s="1"/>
    </row>
    <row r="3" spans="1:22" ht="18.5" x14ac:dyDescent="0.25">
      <c r="A3" s="286" t="s">
        <v>5</v>
      </c>
      <c r="B3" s="1" t="s">
        <v>6</v>
      </c>
      <c r="C3" s="407"/>
      <c r="D3" s="407"/>
      <c r="E3" s="407"/>
      <c r="F3" s="407"/>
      <c r="G3" s="407"/>
      <c r="H3" s="407"/>
      <c r="I3" s="407"/>
      <c r="J3" s="407"/>
      <c r="K3" s="407"/>
      <c r="L3" s="407"/>
      <c r="M3" s="407"/>
      <c r="N3" s="407"/>
      <c r="O3" s="1"/>
      <c r="P3" s="1"/>
      <c r="Q3" s="1"/>
      <c r="R3" s="1"/>
      <c r="S3" s="1"/>
      <c r="T3" s="1"/>
      <c r="U3" s="1"/>
      <c r="V3" s="1"/>
    </row>
    <row r="4" spans="1:22" ht="18.5" x14ac:dyDescent="0.25">
      <c r="A4" s="287" t="s">
        <v>7</v>
      </c>
      <c r="B4" s="1" t="s">
        <v>8</v>
      </c>
      <c r="C4" s="203"/>
      <c r="D4" s="203"/>
      <c r="E4" s="203"/>
      <c r="F4" s="203"/>
      <c r="G4" s="203"/>
      <c r="H4" s="203"/>
      <c r="I4" s="203"/>
      <c r="J4" s="203"/>
      <c r="K4" s="203"/>
      <c r="L4" s="203"/>
      <c r="M4" s="203"/>
      <c r="N4" s="203"/>
      <c r="O4" s="203"/>
      <c r="P4" s="203"/>
      <c r="Q4" s="203"/>
      <c r="R4" s="203"/>
      <c r="S4" s="203"/>
      <c r="T4" s="203"/>
      <c r="U4" s="203"/>
      <c r="V4" s="203"/>
    </row>
    <row r="5" spans="1:22" ht="18.5" x14ac:dyDescent="0.25">
      <c r="A5" s="286" t="s">
        <v>9</v>
      </c>
      <c r="B5" s="1" t="s">
        <v>10</v>
      </c>
      <c r="C5" s="203"/>
      <c r="D5" s="203"/>
      <c r="E5" s="203"/>
      <c r="F5" s="203"/>
      <c r="G5" s="203"/>
      <c r="H5" s="203"/>
      <c r="I5" s="203"/>
      <c r="J5" s="203"/>
      <c r="K5" s="203"/>
      <c r="L5" s="203"/>
      <c r="M5" s="203"/>
      <c r="N5" s="203"/>
      <c r="O5" s="203"/>
      <c r="P5" s="203"/>
      <c r="Q5" s="203"/>
      <c r="R5" s="203"/>
      <c r="S5" s="203"/>
      <c r="T5" s="203"/>
      <c r="U5" s="203"/>
      <c r="V5" s="203"/>
    </row>
    <row r="6" spans="1:22" ht="18.5" x14ac:dyDescent="0.25">
      <c r="A6" s="286" t="s">
        <v>11</v>
      </c>
      <c r="B6" s="1" t="s">
        <v>12</v>
      </c>
      <c r="C6" s="203"/>
      <c r="D6" s="203"/>
      <c r="E6" s="203"/>
      <c r="F6" s="203"/>
      <c r="G6" s="203"/>
      <c r="H6" s="203"/>
      <c r="I6" s="203"/>
      <c r="J6" s="203"/>
      <c r="K6" s="203"/>
      <c r="L6" s="203"/>
      <c r="M6" s="203"/>
      <c r="N6" s="203"/>
      <c r="O6" s="203"/>
      <c r="P6" s="203"/>
      <c r="Q6" s="203"/>
      <c r="R6" s="203"/>
      <c r="S6" s="203"/>
      <c r="T6" s="203"/>
      <c r="U6" s="203"/>
      <c r="V6" s="203"/>
    </row>
    <row r="7" spans="1:22" ht="18.5" x14ac:dyDescent="0.25">
      <c r="A7" s="286" t="s">
        <v>13</v>
      </c>
      <c r="B7" s="1" t="s">
        <v>14</v>
      </c>
      <c r="C7" s="203"/>
      <c r="D7" s="203"/>
      <c r="E7" s="203"/>
      <c r="F7" s="203"/>
      <c r="G7" s="203"/>
      <c r="H7" s="203"/>
      <c r="I7" s="203"/>
      <c r="J7" s="203"/>
      <c r="K7" s="203"/>
      <c r="L7" s="203"/>
      <c r="M7" s="203"/>
      <c r="N7" s="203"/>
      <c r="O7" s="203"/>
      <c r="P7" s="203"/>
      <c r="Q7" s="203"/>
      <c r="R7" s="203"/>
      <c r="S7" s="203"/>
      <c r="T7" s="203"/>
      <c r="U7" s="203"/>
      <c r="V7" s="203"/>
    </row>
    <row r="8" spans="1:22" x14ac:dyDescent="0.25">
      <c r="A8" s="288" t="s">
        <v>15</v>
      </c>
      <c r="B8" s="234">
        <v>45597</v>
      </c>
      <c r="C8" s="180"/>
      <c r="D8" s="180"/>
      <c r="E8" s="180"/>
      <c r="F8" s="180"/>
      <c r="G8" s="180"/>
      <c r="H8" s="180"/>
      <c r="I8" s="180"/>
      <c r="J8" s="180"/>
      <c r="K8" s="180"/>
      <c r="L8" s="180"/>
      <c r="M8" s="180"/>
      <c r="N8" s="3"/>
      <c r="O8" s="3"/>
      <c r="P8" s="3"/>
      <c r="Q8" s="3"/>
      <c r="R8" s="3"/>
      <c r="S8" s="3"/>
      <c r="T8" s="3"/>
      <c r="U8" s="3"/>
      <c r="V8" s="3"/>
    </row>
    <row r="9" spans="1:22" x14ac:dyDescent="0.25">
      <c r="A9" s="288" t="s">
        <v>16</v>
      </c>
      <c r="B9" s="234">
        <v>47422</v>
      </c>
      <c r="C9" s="180"/>
      <c r="D9" s="180"/>
      <c r="E9" s="180"/>
      <c r="F9" s="180"/>
      <c r="G9" s="180"/>
      <c r="H9" s="180"/>
      <c r="I9" s="180"/>
      <c r="J9" s="180"/>
      <c r="K9" s="180"/>
      <c r="L9" s="180"/>
      <c r="M9" s="180"/>
      <c r="N9" s="3"/>
      <c r="O9" s="3"/>
      <c r="P9" s="3"/>
      <c r="Q9" s="3"/>
      <c r="R9" s="3"/>
      <c r="S9" s="3"/>
      <c r="T9" s="3"/>
      <c r="U9" s="3"/>
      <c r="V9" s="3"/>
    </row>
    <row r="10" spans="1:22" x14ac:dyDescent="0.25">
      <c r="A10" s="288" t="s">
        <v>17</v>
      </c>
      <c r="B10" s="235">
        <v>1503835</v>
      </c>
      <c r="C10" s="180"/>
      <c r="D10" s="180"/>
      <c r="E10" s="180"/>
      <c r="F10" s="180"/>
      <c r="G10" s="180"/>
      <c r="H10" s="180"/>
      <c r="I10" s="180"/>
      <c r="J10" s="180"/>
      <c r="K10" s="180"/>
      <c r="L10" s="180"/>
      <c r="M10" s="180"/>
      <c r="N10" s="3"/>
      <c r="O10" s="3"/>
      <c r="P10" s="3"/>
      <c r="Q10" s="3"/>
      <c r="R10" s="3"/>
      <c r="S10" s="3"/>
      <c r="T10" s="3"/>
      <c r="U10" s="3"/>
      <c r="V10" s="3"/>
    </row>
    <row r="11" spans="1:22" x14ac:dyDescent="0.25">
      <c r="A11" s="288" t="s">
        <v>18</v>
      </c>
      <c r="B11" s="235">
        <v>1503835</v>
      </c>
      <c r="C11" s="180"/>
      <c r="D11" s="180"/>
      <c r="E11" s="180"/>
      <c r="F11" s="180"/>
      <c r="G11" s="180"/>
      <c r="H11" s="180"/>
      <c r="I11" s="180"/>
      <c r="J11" s="180"/>
      <c r="K11" s="180"/>
      <c r="L11" s="180"/>
      <c r="M11" s="180"/>
      <c r="N11" s="3"/>
      <c r="O11" s="3"/>
      <c r="P11" s="3"/>
      <c r="Q11" s="3"/>
      <c r="R11" s="3"/>
      <c r="S11" s="3"/>
      <c r="T11" s="3"/>
      <c r="U11" s="3"/>
      <c r="V11" s="3"/>
    </row>
    <row r="12" spans="1:22" x14ac:dyDescent="0.25">
      <c r="A12" s="289" t="s">
        <v>19</v>
      </c>
      <c r="B12" s="180"/>
      <c r="D12" s="180"/>
      <c r="E12" s="180"/>
      <c r="F12" s="180"/>
      <c r="G12" s="180"/>
      <c r="H12" s="180"/>
      <c r="I12" s="180"/>
      <c r="J12" s="180"/>
      <c r="K12" s="180"/>
      <c r="L12" s="180"/>
      <c r="M12" s="180"/>
      <c r="N12" s="3"/>
      <c r="O12" s="3"/>
      <c r="P12" s="3"/>
      <c r="Q12" s="3"/>
      <c r="R12" s="3"/>
      <c r="S12" s="3"/>
      <c r="T12" s="3"/>
      <c r="U12" s="3"/>
      <c r="V12" s="3"/>
    </row>
    <row r="13" spans="1:22" x14ac:dyDescent="0.25">
      <c r="A13" s="288" t="s">
        <v>20</v>
      </c>
      <c r="B13" s="180" t="s">
        <v>21</v>
      </c>
      <c r="C13" s="180"/>
      <c r="D13" s="180"/>
      <c r="E13" s="180"/>
      <c r="F13" s="180"/>
      <c r="G13" s="180"/>
      <c r="H13" s="180"/>
      <c r="I13" s="180"/>
      <c r="J13" s="180"/>
      <c r="K13" s="180"/>
      <c r="L13" s="180"/>
      <c r="M13" s="180"/>
      <c r="N13" s="3"/>
      <c r="O13" s="3"/>
      <c r="P13" s="3"/>
      <c r="Q13" s="3"/>
      <c r="R13" s="3"/>
      <c r="S13" s="3"/>
      <c r="T13" s="3"/>
      <c r="U13" s="3"/>
      <c r="V13" s="3"/>
    </row>
    <row r="14" spans="1:22" x14ac:dyDescent="0.25">
      <c r="A14" s="288" t="s">
        <v>22</v>
      </c>
      <c r="B14" s="180" t="s">
        <v>23</v>
      </c>
      <c r="C14" s="180"/>
      <c r="D14" s="180"/>
      <c r="E14" s="180"/>
      <c r="F14" s="180"/>
      <c r="G14" s="180"/>
      <c r="H14" s="180"/>
      <c r="I14" s="180"/>
      <c r="J14" s="180"/>
      <c r="K14" s="180"/>
      <c r="L14" s="180"/>
      <c r="M14" s="180"/>
      <c r="N14" s="3"/>
      <c r="O14" s="3"/>
      <c r="P14" s="3"/>
      <c r="Q14" s="3"/>
      <c r="R14" s="3"/>
      <c r="S14" s="3"/>
      <c r="T14" s="3"/>
      <c r="U14" s="3"/>
      <c r="V14" s="3"/>
    </row>
    <row r="15" spans="1:22" x14ac:dyDescent="0.25">
      <c r="A15" s="288" t="s">
        <v>24</v>
      </c>
      <c r="B15" s="180"/>
      <c r="C15" s="180"/>
      <c r="D15" s="180"/>
      <c r="E15" s="180"/>
      <c r="F15" s="180"/>
      <c r="G15" s="180"/>
      <c r="H15" s="180"/>
      <c r="I15" s="180"/>
      <c r="J15" s="180"/>
      <c r="K15" s="180"/>
      <c r="L15" s="180"/>
      <c r="M15" s="180"/>
      <c r="N15" s="3"/>
      <c r="O15" s="247">
        <f>4/6</f>
        <v>0.66666666666666663</v>
      </c>
      <c r="P15" s="247">
        <f>2/6</f>
        <v>0.33333333333333331</v>
      </c>
      <c r="Q15" s="247">
        <f t="shared" ref="Q15:V15" si="0">1/6</f>
        <v>0.16666666666666666</v>
      </c>
      <c r="R15" s="247">
        <f t="shared" si="0"/>
        <v>0.16666666666666666</v>
      </c>
      <c r="S15" s="247">
        <f t="shared" si="0"/>
        <v>0.16666666666666666</v>
      </c>
      <c r="T15" s="247">
        <f t="shared" si="0"/>
        <v>0.16666666666666666</v>
      </c>
      <c r="U15" s="247">
        <f t="shared" si="0"/>
        <v>0.16666666666666666</v>
      </c>
      <c r="V15" s="247">
        <f t="shared" si="0"/>
        <v>0.16666666666666666</v>
      </c>
    </row>
    <row r="16" spans="1:22" s="6" customFormat="1" ht="88" customHeight="1" x14ac:dyDescent="0.25">
      <c r="A16" s="408" t="s">
        <v>25</v>
      </c>
      <c r="B16" s="215" t="s">
        <v>26</v>
      </c>
      <c r="C16" s="214" t="s">
        <v>27</v>
      </c>
      <c r="D16" s="410" t="s">
        <v>28</v>
      </c>
      <c r="E16" s="410"/>
      <c r="F16" s="410"/>
      <c r="G16" s="411"/>
      <c r="H16" s="412" t="s">
        <v>29</v>
      </c>
      <c r="I16" s="4" t="s">
        <v>30</v>
      </c>
      <c r="J16" s="4"/>
      <c r="K16" s="414" t="s">
        <v>31</v>
      </c>
      <c r="L16" s="414"/>
      <c r="M16" s="414"/>
      <c r="N16" s="414"/>
    </row>
    <row r="17" spans="1:22" s="6" customFormat="1" ht="43.5" x14ac:dyDescent="0.25">
      <c r="A17" s="409"/>
      <c r="B17" s="415" t="s">
        <v>32</v>
      </c>
      <c r="C17" s="416"/>
      <c r="D17" s="179" t="s">
        <v>33</v>
      </c>
      <c r="E17" s="7" t="s">
        <v>34</v>
      </c>
      <c r="F17" s="7" t="s">
        <v>35</v>
      </c>
      <c r="G17" s="8" t="s">
        <v>36</v>
      </c>
      <c r="H17" s="413"/>
      <c r="I17" s="9"/>
      <c r="J17" s="9" t="s">
        <v>37</v>
      </c>
      <c r="K17" s="5" t="s">
        <v>38</v>
      </c>
      <c r="L17" s="10" t="s">
        <v>39</v>
      </c>
      <c r="M17" s="5" t="s">
        <v>40</v>
      </c>
      <c r="N17" s="172" t="s">
        <v>41</v>
      </c>
      <c r="O17" s="246" t="s">
        <v>42</v>
      </c>
      <c r="P17" s="246" t="s">
        <v>43</v>
      </c>
      <c r="Q17" s="248" t="s">
        <v>44</v>
      </c>
      <c r="R17" s="248" t="s">
        <v>45</v>
      </c>
      <c r="S17" s="248" t="s">
        <v>46</v>
      </c>
      <c r="T17" s="248" t="s">
        <v>47</v>
      </c>
      <c r="U17" s="249" t="s">
        <v>48</v>
      </c>
      <c r="V17" s="249" t="s">
        <v>49</v>
      </c>
    </row>
    <row r="18" spans="1:22" ht="79.5" customHeight="1" x14ac:dyDescent="0.25">
      <c r="A18" s="290" t="s">
        <v>50</v>
      </c>
      <c r="B18" s="401" t="s">
        <v>51</v>
      </c>
      <c r="C18" s="402" t="s">
        <v>52</v>
      </c>
      <c r="D18" s="176">
        <v>1</v>
      </c>
      <c r="E18" s="176">
        <v>1</v>
      </c>
      <c r="F18" s="176">
        <v>1</v>
      </c>
      <c r="G18" s="176">
        <v>1</v>
      </c>
      <c r="H18" s="12" t="s">
        <v>53</v>
      </c>
      <c r="I18" s="12"/>
      <c r="J18" s="11">
        <v>30000</v>
      </c>
      <c r="K18" s="175" t="s">
        <v>54</v>
      </c>
      <c r="L18" s="14">
        <v>71205</v>
      </c>
      <c r="M18" s="13" t="s">
        <v>155</v>
      </c>
      <c r="N18" s="177">
        <v>25000</v>
      </c>
      <c r="O18" s="177">
        <f>N18*$O$15</f>
        <v>16666.666666666664</v>
      </c>
      <c r="P18" s="177">
        <f>N18*$P$15</f>
        <v>8333.3333333333321</v>
      </c>
      <c r="Q18" s="177">
        <f>N18*$Q$15</f>
        <v>4166.6666666666661</v>
      </c>
      <c r="R18" s="177">
        <f>N18*$R$15</f>
        <v>4166.6666666666661</v>
      </c>
      <c r="S18" s="177">
        <f>N18*$S$15</f>
        <v>4166.6666666666661</v>
      </c>
      <c r="T18" s="177">
        <f>N18*$T$15</f>
        <v>4166.6666666666661</v>
      </c>
      <c r="U18" s="177">
        <f>N18*$U$15</f>
        <v>4166.6666666666661</v>
      </c>
      <c r="V18" s="177">
        <f>N18*$V$15</f>
        <v>4166.6666666666661</v>
      </c>
    </row>
    <row r="19" spans="1:22" ht="43.5" x14ac:dyDescent="0.25">
      <c r="A19" s="291" t="s">
        <v>55</v>
      </c>
      <c r="B19" s="388"/>
      <c r="C19" s="390"/>
      <c r="D19" s="176">
        <v>1</v>
      </c>
      <c r="E19" s="176">
        <v>1</v>
      </c>
      <c r="F19" s="176">
        <v>1</v>
      </c>
      <c r="G19" s="176">
        <v>1</v>
      </c>
      <c r="H19" s="12" t="s">
        <v>53</v>
      </c>
      <c r="I19" s="12"/>
      <c r="J19" s="11">
        <v>30000</v>
      </c>
      <c r="K19" s="175" t="s">
        <v>54</v>
      </c>
      <c r="L19" s="14">
        <v>75705</v>
      </c>
      <c r="M19" s="13" t="s">
        <v>156</v>
      </c>
      <c r="N19" s="177">
        <v>12000</v>
      </c>
      <c r="O19" s="177">
        <f t="shared" ref="O19:O83" si="1">N19*$O$15</f>
        <v>8000</v>
      </c>
      <c r="P19" s="177">
        <f t="shared" ref="P19:P83" si="2">N19*$P$15</f>
        <v>4000</v>
      </c>
      <c r="Q19" s="177">
        <f t="shared" ref="Q19:Q83" si="3">N19*$Q$15</f>
        <v>2000</v>
      </c>
      <c r="R19" s="177">
        <f t="shared" ref="R19:R83" si="4">N19*$R$15</f>
        <v>2000</v>
      </c>
      <c r="S19" s="177">
        <f t="shared" ref="S19:S83" si="5">N19*$S$15</f>
        <v>2000</v>
      </c>
      <c r="T19" s="177">
        <f t="shared" ref="T19:T83" si="6">N19*$T$15</f>
        <v>2000</v>
      </c>
      <c r="U19" s="177">
        <f t="shared" ref="U19:U83" si="7">N19*$U$15</f>
        <v>2000</v>
      </c>
      <c r="V19" s="177">
        <f t="shared" ref="V19:V83" si="8">N19*$V$15</f>
        <v>2000</v>
      </c>
    </row>
    <row r="20" spans="1:22" ht="36.65" customHeight="1" x14ac:dyDescent="0.25">
      <c r="A20" s="291" t="s">
        <v>56</v>
      </c>
      <c r="B20" s="388"/>
      <c r="C20" s="390"/>
      <c r="D20" s="176">
        <v>1</v>
      </c>
      <c r="E20" s="176">
        <v>1</v>
      </c>
      <c r="F20" s="176">
        <v>1</v>
      </c>
      <c r="G20" s="176">
        <v>1</v>
      </c>
      <c r="H20" s="12" t="s">
        <v>53</v>
      </c>
      <c r="I20" s="12"/>
      <c r="J20" s="11">
        <v>30000</v>
      </c>
      <c r="K20" s="175" t="s">
        <v>54</v>
      </c>
      <c r="L20" s="14">
        <v>74210</v>
      </c>
      <c r="M20" s="16" t="s">
        <v>157</v>
      </c>
      <c r="N20" s="177">
        <v>7000</v>
      </c>
      <c r="O20" s="177">
        <f t="shared" si="1"/>
        <v>4666.6666666666661</v>
      </c>
      <c r="P20" s="177">
        <f t="shared" si="2"/>
        <v>2333.333333333333</v>
      </c>
      <c r="Q20" s="177">
        <f t="shared" si="3"/>
        <v>1166.6666666666665</v>
      </c>
      <c r="R20" s="177">
        <f t="shared" si="4"/>
        <v>1166.6666666666665</v>
      </c>
      <c r="S20" s="177">
        <f t="shared" si="5"/>
        <v>1166.6666666666665</v>
      </c>
      <c r="T20" s="177">
        <f t="shared" si="6"/>
        <v>1166.6666666666665</v>
      </c>
      <c r="U20" s="177">
        <f t="shared" si="7"/>
        <v>1166.6666666666665</v>
      </c>
      <c r="V20" s="177">
        <f t="shared" si="8"/>
        <v>1166.6666666666665</v>
      </c>
    </row>
    <row r="21" spans="1:22" ht="29" x14ac:dyDescent="0.25">
      <c r="A21" s="291" t="s">
        <v>57</v>
      </c>
      <c r="B21" s="388"/>
      <c r="C21" s="390"/>
      <c r="D21" s="176">
        <v>1</v>
      </c>
      <c r="E21" s="176">
        <v>1</v>
      </c>
      <c r="F21" s="176">
        <v>1</v>
      </c>
      <c r="G21" s="176">
        <v>1</v>
      </c>
      <c r="H21" s="12" t="s">
        <v>53</v>
      </c>
      <c r="I21" s="12"/>
      <c r="J21" s="11">
        <v>30000</v>
      </c>
      <c r="K21" s="175" t="s">
        <v>54</v>
      </c>
      <c r="L21" s="14">
        <v>75705</v>
      </c>
      <c r="M21" s="252" t="s">
        <v>158</v>
      </c>
      <c r="N21" s="177">
        <v>23708</v>
      </c>
      <c r="O21" s="177">
        <f t="shared" si="1"/>
        <v>15805.333333333332</v>
      </c>
      <c r="P21" s="177">
        <f t="shared" si="2"/>
        <v>7902.6666666666661</v>
      </c>
      <c r="Q21" s="177">
        <f t="shared" si="3"/>
        <v>3951.333333333333</v>
      </c>
      <c r="R21" s="177">
        <f t="shared" si="4"/>
        <v>3951.333333333333</v>
      </c>
      <c r="S21" s="177">
        <f t="shared" si="5"/>
        <v>3951.333333333333</v>
      </c>
      <c r="T21" s="177">
        <f t="shared" si="6"/>
        <v>3951.333333333333</v>
      </c>
      <c r="U21" s="177">
        <f t="shared" si="7"/>
        <v>3951.333333333333</v>
      </c>
      <c r="V21" s="177">
        <f t="shared" si="8"/>
        <v>3951.333333333333</v>
      </c>
    </row>
    <row r="22" spans="1:22" x14ac:dyDescent="0.25">
      <c r="A22" s="292"/>
      <c r="B22" s="388"/>
      <c r="C22" s="390"/>
      <c r="D22" s="176">
        <v>1</v>
      </c>
      <c r="E22" s="176">
        <v>1</v>
      </c>
      <c r="F22" s="176">
        <v>1</v>
      </c>
      <c r="G22" s="176">
        <v>1</v>
      </c>
      <c r="H22" s="12" t="s">
        <v>58</v>
      </c>
      <c r="I22" s="12" t="s">
        <v>59</v>
      </c>
      <c r="J22" s="11">
        <v>30000</v>
      </c>
      <c r="K22" s="175" t="s">
        <v>54</v>
      </c>
      <c r="L22" s="14">
        <v>71635</v>
      </c>
      <c r="M22" s="252" t="s">
        <v>159</v>
      </c>
      <c r="N22" s="177">
        <v>12000</v>
      </c>
      <c r="O22" s="177">
        <f t="shared" si="1"/>
        <v>8000</v>
      </c>
      <c r="P22" s="177">
        <f t="shared" si="2"/>
        <v>4000</v>
      </c>
      <c r="Q22" s="177">
        <f t="shared" si="3"/>
        <v>2000</v>
      </c>
      <c r="R22" s="177">
        <f t="shared" si="4"/>
        <v>2000</v>
      </c>
      <c r="S22" s="177">
        <f t="shared" si="5"/>
        <v>2000</v>
      </c>
      <c r="T22" s="177">
        <f t="shared" si="6"/>
        <v>2000</v>
      </c>
      <c r="U22" s="177">
        <f t="shared" si="7"/>
        <v>2000</v>
      </c>
      <c r="V22" s="177">
        <f t="shared" si="8"/>
        <v>2000</v>
      </c>
    </row>
    <row r="23" spans="1:22" x14ac:dyDescent="0.25">
      <c r="A23" s="292"/>
      <c r="B23" s="388"/>
      <c r="C23" s="390"/>
      <c r="D23" s="176">
        <v>1</v>
      </c>
      <c r="E23" s="176">
        <v>1</v>
      </c>
      <c r="F23" s="176">
        <v>1</v>
      </c>
      <c r="G23" s="176">
        <v>1</v>
      </c>
      <c r="H23" s="12" t="s">
        <v>53</v>
      </c>
      <c r="I23" s="12"/>
      <c r="J23" s="11">
        <v>30000</v>
      </c>
      <c r="K23" s="175" t="s">
        <v>54</v>
      </c>
      <c r="L23" s="14">
        <v>71205</v>
      </c>
      <c r="M23" s="252" t="s">
        <v>160</v>
      </c>
      <c r="N23" s="177">
        <v>7000</v>
      </c>
      <c r="O23" s="177">
        <f t="shared" si="1"/>
        <v>4666.6666666666661</v>
      </c>
      <c r="P23" s="177">
        <f t="shared" si="2"/>
        <v>2333.333333333333</v>
      </c>
      <c r="Q23" s="177">
        <f t="shared" si="3"/>
        <v>1166.6666666666665</v>
      </c>
      <c r="R23" s="177">
        <f t="shared" si="4"/>
        <v>1166.6666666666665</v>
      </c>
      <c r="S23" s="177">
        <f t="shared" si="5"/>
        <v>1166.6666666666665</v>
      </c>
      <c r="T23" s="177">
        <f t="shared" si="6"/>
        <v>1166.6666666666665</v>
      </c>
      <c r="U23" s="177">
        <f t="shared" si="7"/>
        <v>1166.6666666666665</v>
      </c>
      <c r="V23" s="177">
        <f t="shared" si="8"/>
        <v>1166.6666666666665</v>
      </c>
    </row>
    <row r="24" spans="1:22" x14ac:dyDescent="0.25">
      <c r="A24" s="292"/>
      <c r="B24" s="399"/>
      <c r="C24" s="397"/>
      <c r="D24" s="176">
        <v>1</v>
      </c>
      <c r="E24" s="176">
        <v>1</v>
      </c>
      <c r="F24" s="176">
        <v>1</v>
      </c>
      <c r="G24" s="176">
        <v>1</v>
      </c>
      <c r="H24" s="12" t="s">
        <v>53</v>
      </c>
      <c r="I24" s="12"/>
      <c r="J24" s="11">
        <v>30000</v>
      </c>
      <c r="K24" s="175" t="s">
        <v>54</v>
      </c>
      <c r="L24" s="14">
        <v>71635</v>
      </c>
      <c r="M24" s="252" t="s">
        <v>161</v>
      </c>
      <c r="N24" s="177">
        <v>8000</v>
      </c>
      <c r="O24" s="177">
        <f t="shared" si="1"/>
        <v>5333.333333333333</v>
      </c>
      <c r="P24" s="177">
        <f t="shared" si="2"/>
        <v>2666.6666666666665</v>
      </c>
      <c r="Q24" s="177">
        <f t="shared" si="3"/>
        <v>1333.3333333333333</v>
      </c>
      <c r="R24" s="177">
        <f t="shared" si="4"/>
        <v>1333.3333333333333</v>
      </c>
      <c r="S24" s="177">
        <f t="shared" si="5"/>
        <v>1333.3333333333333</v>
      </c>
      <c r="T24" s="177">
        <f t="shared" si="6"/>
        <v>1333.3333333333333</v>
      </c>
      <c r="U24" s="177">
        <f t="shared" si="7"/>
        <v>1333.3333333333333</v>
      </c>
      <c r="V24" s="177">
        <f t="shared" si="8"/>
        <v>1333.3333333333333</v>
      </c>
    </row>
    <row r="25" spans="1:22" ht="123" customHeight="1" x14ac:dyDescent="0.25">
      <c r="A25" s="291" t="s">
        <v>60</v>
      </c>
      <c r="B25" s="398" t="s">
        <v>61</v>
      </c>
      <c r="C25" s="403" t="s">
        <v>162</v>
      </c>
      <c r="D25" s="176">
        <v>1</v>
      </c>
      <c r="E25" s="176">
        <v>1</v>
      </c>
      <c r="F25" s="176">
        <v>1</v>
      </c>
      <c r="G25" s="176">
        <v>1</v>
      </c>
      <c r="H25" s="12" t="s">
        <v>53</v>
      </c>
      <c r="I25" s="12"/>
      <c r="J25" s="11">
        <v>30000</v>
      </c>
      <c r="K25" s="175" t="s">
        <v>54</v>
      </c>
      <c r="L25" s="236">
        <v>71635</v>
      </c>
      <c r="M25" s="237" t="s">
        <v>163</v>
      </c>
      <c r="N25" s="177">
        <v>10000</v>
      </c>
      <c r="O25" s="177">
        <f t="shared" si="1"/>
        <v>6666.6666666666661</v>
      </c>
      <c r="P25" s="177">
        <f t="shared" si="2"/>
        <v>3333.333333333333</v>
      </c>
      <c r="Q25" s="177">
        <f t="shared" si="3"/>
        <v>1666.6666666666665</v>
      </c>
      <c r="R25" s="177">
        <f t="shared" si="4"/>
        <v>1666.6666666666665</v>
      </c>
      <c r="S25" s="177">
        <f t="shared" si="5"/>
        <v>1666.6666666666665</v>
      </c>
      <c r="T25" s="177">
        <f t="shared" si="6"/>
        <v>1666.6666666666665</v>
      </c>
      <c r="U25" s="177">
        <f t="shared" si="7"/>
        <v>1666.6666666666665</v>
      </c>
      <c r="V25" s="177">
        <f t="shared" si="8"/>
        <v>1666.6666666666665</v>
      </c>
    </row>
    <row r="26" spans="1:22" x14ac:dyDescent="0.35">
      <c r="A26" s="291" t="s">
        <v>62</v>
      </c>
      <c r="B26" s="388"/>
      <c r="C26" s="404"/>
      <c r="D26" s="176">
        <v>1</v>
      </c>
      <c r="E26" s="176">
        <v>1</v>
      </c>
      <c r="F26" s="176">
        <v>1</v>
      </c>
      <c r="G26" s="176">
        <v>1</v>
      </c>
      <c r="H26" s="12" t="s">
        <v>58</v>
      </c>
      <c r="I26" s="12" t="s">
        <v>59</v>
      </c>
      <c r="J26" s="11">
        <v>30000</v>
      </c>
      <c r="K26" s="175" t="s">
        <v>54</v>
      </c>
      <c r="L26" s="17">
        <v>71635</v>
      </c>
      <c r="M26" s="237" t="s">
        <v>159</v>
      </c>
      <c r="N26" s="177">
        <v>14500</v>
      </c>
      <c r="O26" s="177">
        <f t="shared" si="1"/>
        <v>9666.6666666666661</v>
      </c>
      <c r="P26" s="177">
        <f t="shared" si="2"/>
        <v>4833.333333333333</v>
      </c>
      <c r="Q26" s="177">
        <f t="shared" si="3"/>
        <v>2416.6666666666665</v>
      </c>
      <c r="R26" s="177">
        <f t="shared" si="4"/>
        <v>2416.6666666666665</v>
      </c>
      <c r="S26" s="177">
        <f t="shared" si="5"/>
        <v>2416.6666666666665</v>
      </c>
      <c r="T26" s="177">
        <f t="shared" si="6"/>
        <v>2416.6666666666665</v>
      </c>
      <c r="U26" s="177">
        <f t="shared" si="7"/>
        <v>2416.6666666666665</v>
      </c>
      <c r="V26" s="177">
        <f t="shared" si="8"/>
        <v>2416.6666666666665</v>
      </c>
    </row>
    <row r="27" spans="1:22" x14ac:dyDescent="0.35">
      <c r="A27" s="291" t="s">
        <v>63</v>
      </c>
      <c r="B27" s="388"/>
      <c r="C27" s="404"/>
      <c r="D27" s="176">
        <v>1</v>
      </c>
      <c r="E27" s="176">
        <v>1</v>
      </c>
      <c r="F27" s="176">
        <v>1</v>
      </c>
      <c r="G27" s="176">
        <v>1</v>
      </c>
      <c r="H27" s="12" t="s">
        <v>53</v>
      </c>
      <c r="I27" s="12"/>
      <c r="J27" s="11">
        <v>30000</v>
      </c>
      <c r="K27" s="175" t="s">
        <v>54</v>
      </c>
      <c r="L27" s="17">
        <v>71635</v>
      </c>
      <c r="M27" s="237" t="s">
        <v>164</v>
      </c>
      <c r="N27" s="177">
        <v>8000</v>
      </c>
      <c r="O27" s="177">
        <f t="shared" si="1"/>
        <v>5333.333333333333</v>
      </c>
      <c r="P27" s="177">
        <f t="shared" si="2"/>
        <v>2666.6666666666665</v>
      </c>
      <c r="Q27" s="177">
        <f t="shared" si="3"/>
        <v>1333.3333333333333</v>
      </c>
      <c r="R27" s="177">
        <f t="shared" si="4"/>
        <v>1333.3333333333333</v>
      </c>
      <c r="S27" s="177">
        <f t="shared" si="5"/>
        <v>1333.3333333333333</v>
      </c>
      <c r="T27" s="177">
        <f t="shared" si="6"/>
        <v>1333.3333333333333</v>
      </c>
      <c r="U27" s="177">
        <f t="shared" si="7"/>
        <v>1333.3333333333333</v>
      </c>
      <c r="V27" s="177">
        <f t="shared" si="8"/>
        <v>1333.3333333333333</v>
      </c>
    </row>
    <row r="28" spans="1:22" x14ac:dyDescent="0.35">
      <c r="A28" s="291"/>
      <c r="B28" s="388"/>
      <c r="C28" s="404"/>
      <c r="D28" s="176">
        <v>1</v>
      </c>
      <c r="E28" s="176">
        <v>1</v>
      </c>
      <c r="F28" s="176">
        <v>1</v>
      </c>
      <c r="G28" s="176">
        <v>1</v>
      </c>
      <c r="H28" s="12" t="s">
        <v>53</v>
      </c>
      <c r="I28" s="12"/>
      <c r="J28" s="11">
        <v>30000</v>
      </c>
      <c r="K28" s="175" t="s">
        <v>54</v>
      </c>
      <c r="L28" s="17">
        <v>71205</v>
      </c>
      <c r="M28" s="237" t="s">
        <v>160</v>
      </c>
      <c r="N28" s="177">
        <v>7500</v>
      </c>
      <c r="O28" s="177">
        <f t="shared" si="1"/>
        <v>5000</v>
      </c>
      <c r="P28" s="177">
        <f t="shared" si="2"/>
        <v>2500</v>
      </c>
      <c r="Q28" s="177">
        <f t="shared" si="3"/>
        <v>1250</v>
      </c>
      <c r="R28" s="177">
        <f t="shared" si="4"/>
        <v>1250</v>
      </c>
      <c r="S28" s="177">
        <f t="shared" si="5"/>
        <v>1250</v>
      </c>
      <c r="T28" s="177">
        <f t="shared" si="6"/>
        <v>1250</v>
      </c>
      <c r="U28" s="177">
        <f t="shared" si="7"/>
        <v>1250</v>
      </c>
      <c r="V28" s="177">
        <f t="shared" si="8"/>
        <v>1250</v>
      </c>
    </row>
    <row r="29" spans="1:22" x14ac:dyDescent="0.35">
      <c r="A29" s="291"/>
      <c r="B29" s="388"/>
      <c r="C29" s="404"/>
      <c r="D29" s="176">
        <v>1</v>
      </c>
      <c r="E29" s="176">
        <v>1</v>
      </c>
      <c r="F29" s="176">
        <v>1</v>
      </c>
      <c r="G29" s="176">
        <v>1</v>
      </c>
      <c r="H29" s="12" t="s">
        <v>53</v>
      </c>
      <c r="I29" s="12"/>
      <c r="J29" s="11">
        <v>30000</v>
      </c>
      <c r="K29" s="175" t="s">
        <v>54</v>
      </c>
      <c r="L29" s="17">
        <v>72410</v>
      </c>
      <c r="M29" s="237" t="s">
        <v>165</v>
      </c>
      <c r="N29" s="177">
        <v>10000</v>
      </c>
      <c r="O29" s="177">
        <f t="shared" si="1"/>
        <v>6666.6666666666661</v>
      </c>
      <c r="P29" s="177">
        <f t="shared" si="2"/>
        <v>3333.333333333333</v>
      </c>
      <c r="Q29" s="177">
        <f t="shared" si="3"/>
        <v>1666.6666666666665</v>
      </c>
      <c r="R29" s="177">
        <f t="shared" si="4"/>
        <v>1666.6666666666665</v>
      </c>
      <c r="S29" s="177">
        <f t="shared" si="5"/>
        <v>1666.6666666666665</v>
      </c>
      <c r="T29" s="177">
        <f t="shared" si="6"/>
        <v>1666.6666666666665</v>
      </c>
      <c r="U29" s="177">
        <f t="shared" si="7"/>
        <v>1666.6666666666665</v>
      </c>
      <c r="V29" s="177">
        <f t="shared" si="8"/>
        <v>1666.6666666666665</v>
      </c>
    </row>
    <row r="30" spans="1:22" x14ac:dyDescent="0.25">
      <c r="A30" s="291"/>
      <c r="B30" s="388"/>
      <c r="C30" s="404"/>
      <c r="D30" s="176">
        <v>1</v>
      </c>
      <c r="E30" s="176">
        <v>1</v>
      </c>
      <c r="F30" s="176">
        <v>1</v>
      </c>
      <c r="G30" s="176">
        <v>1</v>
      </c>
      <c r="H30" s="12" t="s">
        <v>53</v>
      </c>
      <c r="I30" s="12"/>
      <c r="J30" s="11">
        <v>30000</v>
      </c>
      <c r="K30" s="175" t="s">
        <v>54</v>
      </c>
      <c r="L30" s="14">
        <v>74210</v>
      </c>
      <c r="M30" s="237" t="s">
        <v>157</v>
      </c>
      <c r="N30" s="177">
        <v>0</v>
      </c>
      <c r="O30" s="177">
        <f t="shared" si="1"/>
        <v>0</v>
      </c>
      <c r="P30" s="177">
        <f t="shared" si="2"/>
        <v>0</v>
      </c>
      <c r="Q30" s="177">
        <f t="shared" si="3"/>
        <v>0</v>
      </c>
      <c r="R30" s="177">
        <f t="shared" si="4"/>
        <v>0</v>
      </c>
      <c r="S30" s="177">
        <f t="shared" si="5"/>
        <v>0</v>
      </c>
      <c r="T30" s="177">
        <f t="shared" si="6"/>
        <v>0</v>
      </c>
      <c r="U30" s="177">
        <f t="shared" si="7"/>
        <v>0</v>
      </c>
      <c r="V30" s="177">
        <f t="shared" si="8"/>
        <v>0</v>
      </c>
    </row>
    <row r="31" spans="1:22" x14ac:dyDescent="0.35">
      <c r="A31" s="291"/>
      <c r="B31" s="388"/>
      <c r="C31" s="404"/>
      <c r="D31" s="176">
        <v>1</v>
      </c>
      <c r="E31" s="176">
        <v>1</v>
      </c>
      <c r="F31" s="176">
        <v>1</v>
      </c>
      <c r="G31" s="176">
        <v>1</v>
      </c>
      <c r="H31" s="12" t="s">
        <v>53</v>
      </c>
      <c r="I31" s="12"/>
      <c r="J31" s="11">
        <v>30000</v>
      </c>
      <c r="K31" s="175" t="s">
        <v>54</v>
      </c>
      <c r="L31" s="17">
        <v>71635</v>
      </c>
      <c r="M31" s="237" t="s">
        <v>161</v>
      </c>
      <c r="N31" s="177">
        <v>10000</v>
      </c>
      <c r="O31" s="177">
        <f t="shared" si="1"/>
        <v>6666.6666666666661</v>
      </c>
      <c r="P31" s="177">
        <f t="shared" si="2"/>
        <v>3333.333333333333</v>
      </c>
      <c r="Q31" s="177">
        <f t="shared" si="3"/>
        <v>1666.6666666666665</v>
      </c>
      <c r="R31" s="177">
        <f t="shared" si="4"/>
        <v>1666.6666666666665</v>
      </c>
      <c r="S31" s="177">
        <f t="shared" si="5"/>
        <v>1666.6666666666665</v>
      </c>
      <c r="T31" s="177">
        <f t="shared" si="6"/>
        <v>1666.6666666666665</v>
      </c>
      <c r="U31" s="177">
        <f t="shared" si="7"/>
        <v>1666.6666666666665</v>
      </c>
      <c r="V31" s="177">
        <f t="shared" si="8"/>
        <v>1666.6666666666665</v>
      </c>
    </row>
    <row r="32" spans="1:22" x14ac:dyDescent="0.35">
      <c r="A32" s="291"/>
      <c r="B32" s="399"/>
      <c r="C32" s="405"/>
      <c r="D32" s="176">
        <v>1</v>
      </c>
      <c r="E32" s="176">
        <v>1</v>
      </c>
      <c r="F32" s="176">
        <v>1</v>
      </c>
      <c r="G32" s="176">
        <v>1</v>
      </c>
      <c r="H32" s="12" t="s">
        <v>53</v>
      </c>
      <c r="I32" s="12"/>
      <c r="J32" s="11">
        <v>30000</v>
      </c>
      <c r="K32" s="175" t="s">
        <v>54</v>
      </c>
      <c r="L32" s="17">
        <v>71635</v>
      </c>
      <c r="M32" s="237" t="s">
        <v>166</v>
      </c>
      <c r="N32" s="177">
        <v>15000</v>
      </c>
      <c r="O32" s="177">
        <f t="shared" si="1"/>
        <v>10000</v>
      </c>
      <c r="P32" s="177">
        <f t="shared" si="2"/>
        <v>5000</v>
      </c>
      <c r="Q32" s="177">
        <f t="shared" si="3"/>
        <v>2500</v>
      </c>
      <c r="R32" s="177">
        <f t="shared" si="4"/>
        <v>2500</v>
      </c>
      <c r="S32" s="177">
        <f t="shared" si="5"/>
        <v>2500</v>
      </c>
      <c r="T32" s="177">
        <f t="shared" si="6"/>
        <v>2500</v>
      </c>
      <c r="U32" s="177">
        <f t="shared" si="7"/>
        <v>2500</v>
      </c>
      <c r="V32" s="177">
        <f t="shared" si="8"/>
        <v>2500</v>
      </c>
    </row>
    <row r="33" spans="1:22" ht="31" customHeight="1" x14ac:dyDescent="0.25">
      <c r="A33" s="291" t="s">
        <v>60</v>
      </c>
      <c r="B33" s="398" t="s">
        <v>64</v>
      </c>
      <c r="C33" s="400" t="s">
        <v>65</v>
      </c>
      <c r="D33" s="176">
        <v>1</v>
      </c>
      <c r="E33" s="176">
        <v>1</v>
      </c>
      <c r="F33" s="176">
        <v>1</v>
      </c>
      <c r="G33" s="176">
        <v>1</v>
      </c>
      <c r="H33" s="12" t="s">
        <v>53</v>
      </c>
      <c r="I33" s="12"/>
      <c r="J33" s="253">
        <v>30000</v>
      </c>
      <c r="K33" s="254" t="s">
        <v>54</v>
      </c>
      <c r="L33" s="236">
        <v>71205</v>
      </c>
      <c r="M33" s="237" t="s">
        <v>167</v>
      </c>
      <c r="N33" s="177">
        <v>22875</v>
      </c>
      <c r="O33" s="177">
        <f t="shared" si="1"/>
        <v>15250</v>
      </c>
      <c r="P33" s="177">
        <f t="shared" si="2"/>
        <v>7625</v>
      </c>
      <c r="Q33" s="177">
        <f t="shared" si="3"/>
        <v>3812.5</v>
      </c>
      <c r="R33" s="177">
        <f t="shared" si="4"/>
        <v>3812.5</v>
      </c>
      <c r="S33" s="177">
        <f t="shared" si="5"/>
        <v>3812.5</v>
      </c>
      <c r="T33" s="177">
        <f t="shared" si="6"/>
        <v>3812.5</v>
      </c>
      <c r="U33" s="177">
        <f t="shared" si="7"/>
        <v>3812.5</v>
      </c>
      <c r="V33" s="177">
        <f t="shared" si="8"/>
        <v>3812.5</v>
      </c>
    </row>
    <row r="34" spans="1:22" x14ac:dyDescent="0.35">
      <c r="A34" s="291" t="s">
        <v>66</v>
      </c>
      <c r="B34" s="388"/>
      <c r="C34" s="390"/>
      <c r="D34" s="176">
        <v>1</v>
      </c>
      <c r="E34" s="176">
        <v>1</v>
      </c>
      <c r="F34" s="176">
        <v>1</v>
      </c>
      <c r="G34" s="176">
        <v>1</v>
      </c>
      <c r="H34" s="12" t="s">
        <v>53</v>
      </c>
      <c r="I34" s="12"/>
      <c r="J34" s="11">
        <v>30000</v>
      </c>
      <c r="K34" s="175" t="s">
        <v>54</v>
      </c>
      <c r="L34" s="17">
        <v>71635</v>
      </c>
      <c r="M34" s="237" t="s">
        <v>168</v>
      </c>
      <c r="N34" s="177">
        <v>20000</v>
      </c>
      <c r="O34" s="177">
        <f t="shared" si="1"/>
        <v>13333.333333333332</v>
      </c>
      <c r="P34" s="177">
        <f t="shared" si="2"/>
        <v>6666.6666666666661</v>
      </c>
      <c r="Q34" s="177">
        <f t="shared" si="3"/>
        <v>3333.333333333333</v>
      </c>
      <c r="R34" s="177">
        <f t="shared" si="4"/>
        <v>3333.333333333333</v>
      </c>
      <c r="S34" s="177">
        <f t="shared" si="5"/>
        <v>3333.333333333333</v>
      </c>
      <c r="T34" s="177">
        <f t="shared" si="6"/>
        <v>3333.333333333333</v>
      </c>
      <c r="U34" s="177">
        <f t="shared" si="7"/>
        <v>3333.333333333333</v>
      </c>
      <c r="V34" s="177">
        <f t="shared" si="8"/>
        <v>3333.333333333333</v>
      </c>
    </row>
    <row r="35" spans="1:22" x14ac:dyDescent="0.35">
      <c r="A35" s="291" t="s">
        <v>67</v>
      </c>
      <c r="B35" s="388"/>
      <c r="C35" s="390"/>
      <c r="D35" s="176">
        <v>1</v>
      </c>
      <c r="E35" s="176">
        <v>1</v>
      </c>
      <c r="F35" s="176">
        <v>1</v>
      </c>
      <c r="G35" s="176">
        <v>1</v>
      </c>
      <c r="H35" s="12" t="s">
        <v>53</v>
      </c>
      <c r="I35" s="12"/>
      <c r="J35" s="11">
        <v>30000</v>
      </c>
      <c r="K35" s="175" t="s">
        <v>54</v>
      </c>
      <c r="L35" s="17">
        <v>71635</v>
      </c>
      <c r="M35" s="237" t="s">
        <v>169</v>
      </c>
      <c r="N35" s="177">
        <v>15150</v>
      </c>
      <c r="O35" s="177">
        <f t="shared" si="1"/>
        <v>10100</v>
      </c>
      <c r="P35" s="177">
        <f t="shared" si="2"/>
        <v>5050</v>
      </c>
      <c r="Q35" s="177">
        <f t="shared" si="3"/>
        <v>2525</v>
      </c>
      <c r="R35" s="177">
        <f t="shared" si="4"/>
        <v>2525</v>
      </c>
      <c r="S35" s="177">
        <f t="shared" si="5"/>
        <v>2525</v>
      </c>
      <c r="T35" s="177">
        <f t="shared" si="6"/>
        <v>2525</v>
      </c>
      <c r="U35" s="177">
        <f t="shared" si="7"/>
        <v>2525</v>
      </c>
      <c r="V35" s="177">
        <f t="shared" si="8"/>
        <v>2525</v>
      </c>
    </row>
    <row r="36" spans="1:22" x14ac:dyDescent="0.35">
      <c r="A36" s="291"/>
      <c r="B36" s="388"/>
      <c r="C36" s="390"/>
      <c r="D36" s="176">
        <v>1</v>
      </c>
      <c r="E36" s="176">
        <v>1</v>
      </c>
      <c r="F36" s="176">
        <v>1</v>
      </c>
      <c r="G36" s="176">
        <v>1</v>
      </c>
      <c r="H36" s="12" t="s">
        <v>53</v>
      </c>
      <c r="I36" s="12"/>
      <c r="J36" s="11">
        <v>30000</v>
      </c>
      <c r="K36" s="175" t="s">
        <v>54</v>
      </c>
      <c r="L36" s="17">
        <v>71205</v>
      </c>
      <c r="M36" s="237" t="s">
        <v>160</v>
      </c>
      <c r="N36" s="177">
        <v>7500</v>
      </c>
      <c r="O36" s="177">
        <f t="shared" si="1"/>
        <v>5000</v>
      </c>
      <c r="P36" s="177">
        <f t="shared" si="2"/>
        <v>2500</v>
      </c>
      <c r="Q36" s="177">
        <f t="shared" si="3"/>
        <v>1250</v>
      </c>
      <c r="R36" s="177">
        <f t="shared" si="4"/>
        <v>1250</v>
      </c>
      <c r="S36" s="177">
        <f t="shared" si="5"/>
        <v>1250</v>
      </c>
      <c r="T36" s="177">
        <f t="shared" si="6"/>
        <v>1250</v>
      </c>
      <c r="U36" s="177">
        <f t="shared" si="7"/>
        <v>1250</v>
      </c>
      <c r="V36" s="177">
        <f t="shared" si="8"/>
        <v>1250</v>
      </c>
    </row>
    <row r="37" spans="1:22" x14ac:dyDescent="0.35">
      <c r="A37" s="291"/>
      <c r="B37" s="399"/>
      <c r="C37" s="397"/>
      <c r="D37" s="176">
        <v>1</v>
      </c>
      <c r="E37" s="176">
        <v>1</v>
      </c>
      <c r="F37" s="176">
        <v>1</v>
      </c>
      <c r="G37" s="176">
        <v>1</v>
      </c>
      <c r="H37" s="12" t="s">
        <v>53</v>
      </c>
      <c r="I37" s="12"/>
      <c r="J37" s="11">
        <v>30000</v>
      </c>
      <c r="K37" s="175" t="s">
        <v>54</v>
      </c>
      <c r="L37" s="17">
        <v>75705</v>
      </c>
      <c r="M37" s="237" t="s">
        <v>170</v>
      </c>
      <c r="N37" s="177">
        <v>10000</v>
      </c>
      <c r="O37" s="177">
        <f t="shared" si="1"/>
        <v>6666.6666666666661</v>
      </c>
      <c r="P37" s="177">
        <f t="shared" si="2"/>
        <v>3333.333333333333</v>
      </c>
      <c r="Q37" s="177">
        <f t="shared" si="3"/>
        <v>1666.6666666666665</v>
      </c>
      <c r="R37" s="177">
        <f t="shared" si="4"/>
        <v>1666.6666666666665</v>
      </c>
      <c r="S37" s="177">
        <f t="shared" si="5"/>
        <v>1666.6666666666665</v>
      </c>
      <c r="T37" s="177">
        <f t="shared" si="6"/>
        <v>1666.6666666666665</v>
      </c>
      <c r="U37" s="177">
        <f t="shared" si="7"/>
        <v>1666.6666666666665</v>
      </c>
      <c r="V37" s="177">
        <f t="shared" si="8"/>
        <v>1666.6666666666665</v>
      </c>
    </row>
    <row r="38" spans="1:22" ht="31" customHeight="1" x14ac:dyDescent="0.25">
      <c r="A38" s="291"/>
      <c r="B38" s="398" t="s">
        <v>68</v>
      </c>
      <c r="C38" s="400" t="s">
        <v>69</v>
      </c>
      <c r="D38" s="11"/>
      <c r="E38" s="11"/>
      <c r="F38" s="176">
        <v>1</v>
      </c>
      <c r="G38" s="11"/>
      <c r="H38" s="12" t="s">
        <v>53</v>
      </c>
      <c r="I38" s="238"/>
      <c r="J38" s="11">
        <v>30000</v>
      </c>
      <c r="K38" s="175" t="s">
        <v>54</v>
      </c>
      <c r="L38" s="236">
        <v>71635</v>
      </c>
      <c r="M38" s="236" t="s">
        <v>171</v>
      </c>
      <c r="N38" s="273">
        <v>30000</v>
      </c>
      <c r="O38" s="177">
        <f t="shared" si="1"/>
        <v>20000</v>
      </c>
      <c r="P38" s="177">
        <f t="shared" si="2"/>
        <v>10000</v>
      </c>
      <c r="Q38" s="177">
        <f t="shared" si="3"/>
        <v>5000</v>
      </c>
      <c r="R38" s="177">
        <f t="shared" si="4"/>
        <v>5000</v>
      </c>
      <c r="S38" s="177">
        <f t="shared" si="5"/>
        <v>5000</v>
      </c>
      <c r="T38" s="177">
        <f t="shared" si="6"/>
        <v>5000</v>
      </c>
      <c r="U38" s="177">
        <f t="shared" si="7"/>
        <v>5000</v>
      </c>
      <c r="V38" s="177">
        <f t="shared" si="8"/>
        <v>5000</v>
      </c>
    </row>
    <row r="39" spans="1:22" x14ac:dyDescent="0.35">
      <c r="A39" s="291"/>
      <c r="B39" s="388"/>
      <c r="C39" s="390"/>
      <c r="D39" s="11"/>
      <c r="E39" s="11"/>
      <c r="F39" s="176">
        <v>1</v>
      </c>
      <c r="G39" s="11"/>
      <c r="H39" s="12" t="s">
        <v>53</v>
      </c>
      <c r="I39" s="238"/>
      <c r="J39" s="11">
        <v>30000</v>
      </c>
      <c r="K39" s="175" t="s">
        <v>54</v>
      </c>
      <c r="L39" s="17">
        <v>71635</v>
      </c>
      <c r="M39" s="17" t="s">
        <v>161</v>
      </c>
      <c r="N39" s="177">
        <v>10000</v>
      </c>
      <c r="O39" s="177">
        <f t="shared" si="1"/>
        <v>6666.6666666666661</v>
      </c>
      <c r="P39" s="177">
        <f t="shared" si="2"/>
        <v>3333.333333333333</v>
      </c>
      <c r="Q39" s="177">
        <f t="shared" si="3"/>
        <v>1666.6666666666665</v>
      </c>
      <c r="R39" s="177">
        <f t="shared" si="4"/>
        <v>1666.6666666666665</v>
      </c>
      <c r="S39" s="177">
        <f t="shared" si="5"/>
        <v>1666.6666666666665</v>
      </c>
      <c r="T39" s="177">
        <f t="shared" si="6"/>
        <v>1666.6666666666665</v>
      </c>
      <c r="U39" s="177">
        <f t="shared" si="7"/>
        <v>1666.6666666666665</v>
      </c>
      <c r="V39" s="177">
        <f t="shared" si="8"/>
        <v>1666.6666666666665</v>
      </c>
    </row>
    <row r="40" spans="1:22" x14ac:dyDescent="0.35">
      <c r="A40" s="291"/>
      <c r="B40" s="399"/>
      <c r="C40" s="397"/>
      <c r="D40" s="11"/>
      <c r="E40" s="11"/>
      <c r="F40" s="176">
        <v>1</v>
      </c>
      <c r="G40" s="11"/>
      <c r="H40" s="12" t="s">
        <v>58</v>
      </c>
      <c r="I40" s="238" t="s">
        <v>59</v>
      </c>
      <c r="J40" s="11">
        <v>30000</v>
      </c>
      <c r="K40" s="175" t="s">
        <v>54</v>
      </c>
      <c r="L40" s="17">
        <v>76135</v>
      </c>
      <c r="M40" s="17" t="s">
        <v>159</v>
      </c>
      <c r="N40" s="177">
        <v>12000</v>
      </c>
      <c r="O40" s="177">
        <f t="shared" si="1"/>
        <v>8000</v>
      </c>
      <c r="P40" s="177">
        <f>N40*$P$15</f>
        <v>4000</v>
      </c>
      <c r="Q40" s="177">
        <f t="shared" si="3"/>
        <v>2000</v>
      </c>
      <c r="R40" s="177">
        <f t="shared" si="4"/>
        <v>2000</v>
      </c>
      <c r="S40" s="177">
        <f t="shared" si="5"/>
        <v>2000</v>
      </c>
      <c r="T40" s="177">
        <f t="shared" si="6"/>
        <v>2000</v>
      </c>
      <c r="U40" s="177">
        <f t="shared" si="7"/>
        <v>2000</v>
      </c>
      <c r="V40" s="177">
        <f t="shared" si="8"/>
        <v>2000</v>
      </c>
    </row>
    <row r="41" spans="1:22" x14ac:dyDescent="0.35">
      <c r="A41" s="291"/>
      <c r="B41" s="178"/>
      <c r="C41" s="173" t="s">
        <v>70</v>
      </c>
      <c r="D41" s="19"/>
      <c r="E41" s="19"/>
      <c r="F41" s="19"/>
      <c r="G41" s="19"/>
      <c r="H41" s="19"/>
      <c r="I41" s="19"/>
      <c r="J41" s="19"/>
      <c r="K41" s="19"/>
      <c r="L41" s="19"/>
      <c r="M41" s="19"/>
      <c r="N41" s="19">
        <f>SUM(N18:N40)</f>
        <v>297233</v>
      </c>
      <c r="O41" s="19">
        <f t="shared" ref="O41:V41" si="9">SUM(O18:O40)</f>
        <v>198155.33333333331</v>
      </c>
      <c r="P41" s="19">
        <f t="shared" si="9"/>
        <v>99077.666666666657</v>
      </c>
      <c r="Q41" s="19">
        <f t="shared" si="9"/>
        <v>49538.833333333328</v>
      </c>
      <c r="R41" s="19">
        <f t="shared" si="9"/>
        <v>49538.833333333328</v>
      </c>
      <c r="S41" s="19">
        <f t="shared" si="9"/>
        <v>49538.833333333328</v>
      </c>
      <c r="T41" s="19">
        <f t="shared" si="9"/>
        <v>49538.833333333328</v>
      </c>
      <c r="U41" s="19">
        <f t="shared" si="9"/>
        <v>49538.833333333328</v>
      </c>
      <c r="V41" s="19">
        <f t="shared" si="9"/>
        <v>49538.833333333328</v>
      </c>
    </row>
    <row r="42" spans="1:22" ht="48.75" customHeight="1" x14ac:dyDescent="0.35">
      <c r="A42" s="291" t="s">
        <v>71</v>
      </c>
      <c r="B42" s="388" t="s">
        <v>72</v>
      </c>
      <c r="C42" s="391" t="s">
        <v>73</v>
      </c>
      <c r="D42" s="176">
        <v>1</v>
      </c>
      <c r="E42" s="176">
        <v>1</v>
      </c>
      <c r="F42" s="176">
        <v>1</v>
      </c>
      <c r="G42" s="176">
        <v>1</v>
      </c>
      <c r="H42" s="12" t="s">
        <v>53</v>
      </c>
      <c r="I42" s="12"/>
      <c r="J42" s="11">
        <v>30000</v>
      </c>
      <c r="K42" s="175" t="s">
        <v>54</v>
      </c>
      <c r="L42" s="17">
        <v>71205</v>
      </c>
      <c r="M42" s="17" t="s">
        <v>172</v>
      </c>
      <c r="N42" s="177">
        <v>17000</v>
      </c>
      <c r="O42" s="177">
        <f t="shared" si="1"/>
        <v>11333.333333333332</v>
      </c>
      <c r="P42" s="177">
        <f>N42*$P$15</f>
        <v>5666.6666666666661</v>
      </c>
      <c r="Q42" s="177">
        <f>N42*$Q$15</f>
        <v>2833.333333333333</v>
      </c>
      <c r="R42" s="177">
        <f t="shared" si="4"/>
        <v>2833.333333333333</v>
      </c>
      <c r="S42" s="177">
        <f t="shared" si="5"/>
        <v>2833.333333333333</v>
      </c>
      <c r="T42" s="177">
        <f t="shared" si="6"/>
        <v>2833.333333333333</v>
      </c>
      <c r="U42" s="177">
        <f t="shared" si="7"/>
        <v>2833.333333333333</v>
      </c>
      <c r="V42" s="177">
        <f t="shared" si="8"/>
        <v>2833.333333333333</v>
      </c>
    </row>
    <row r="43" spans="1:22" ht="58" x14ac:dyDescent="0.35">
      <c r="A43" s="291" t="s">
        <v>74</v>
      </c>
      <c r="B43" s="388"/>
      <c r="C43" s="392"/>
      <c r="D43" s="176">
        <v>1</v>
      </c>
      <c r="E43" s="176">
        <v>1</v>
      </c>
      <c r="F43" s="176">
        <v>1</v>
      </c>
      <c r="G43" s="176">
        <v>1</v>
      </c>
      <c r="H43" s="12" t="s">
        <v>53</v>
      </c>
      <c r="I43" s="12"/>
      <c r="J43" s="11">
        <v>30000</v>
      </c>
      <c r="K43" s="175" t="s">
        <v>54</v>
      </c>
      <c r="L43" s="17">
        <v>76135</v>
      </c>
      <c r="M43" s="17" t="s">
        <v>161</v>
      </c>
      <c r="N43" s="177">
        <v>10000</v>
      </c>
      <c r="O43" s="177">
        <f t="shared" si="1"/>
        <v>6666.6666666666661</v>
      </c>
      <c r="P43" s="177">
        <f t="shared" si="2"/>
        <v>3333.333333333333</v>
      </c>
      <c r="Q43" s="177">
        <f t="shared" si="3"/>
        <v>1666.6666666666665</v>
      </c>
      <c r="R43" s="177">
        <f t="shared" si="4"/>
        <v>1666.6666666666665</v>
      </c>
      <c r="S43" s="177">
        <f t="shared" si="5"/>
        <v>1666.6666666666665</v>
      </c>
      <c r="T43" s="177">
        <f t="shared" si="6"/>
        <v>1666.6666666666665</v>
      </c>
      <c r="U43" s="177">
        <f t="shared" si="7"/>
        <v>1666.6666666666665</v>
      </c>
      <c r="V43" s="177">
        <f t="shared" si="8"/>
        <v>1666.6666666666665</v>
      </c>
    </row>
    <row r="44" spans="1:22" ht="51.75" customHeight="1" x14ac:dyDescent="0.35">
      <c r="A44" s="291" t="s">
        <v>75</v>
      </c>
      <c r="B44" s="388"/>
      <c r="C44" s="392"/>
      <c r="D44" s="176">
        <v>1</v>
      </c>
      <c r="E44" s="176">
        <v>1</v>
      </c>
      <c r="F44" s="176">
        <v>1</v>
      </c>
      <c r="G44" s="176">
        <v>1</v>
      </c>
      <c r="H44" s="12" t="s">
        <v>53</v>
      </c>
      <c r="I44" s="12"/>
      <c r="J44" s="11">
        <v>30000</v>
      </c>
      <c r="K44" s="175" t="s">
        <v>54</v>
      </c>
      <c r="L44" s="17">
        <v>75705</v>
      </c>
      <c r="M44" s="15" t="s">
        <v>173</v>
      </c>
      <c r="N44" s="177">
        <v>10000</v>
      </c>
      <c r="O44" s="177">
        <f t="shared" si="1"/>
        <v>6666.6666666666661</v>
      </c>
      <c r="P44" s="177">
        <f t="shared" si="2"/>
        <v>3333.333333333333</v>
      </c>
      <c r="Q44" s="177">
        <f t="shared" si="3"/>
        <v>1666.6666666666665</v>
      </c>
      <c r="R44" s="177">
        <f t="shared" si="4"/>
        <v>1666.6666666666665</v>
      </c>
      <c r="S44" s="177">
        <f t="shared" si="5"/>
        <v>1666.6666666666665</v>
      </c>
      <c r="T44" s="177">
        <f t="shared" si="6"/>
        <v>1666.6666666666665</v>
      </c>
      <c r="U44" s="177">
        <f t="shared" si="7"/>
        <v>1666.6666666666665</v>
      </c>
      <c r="V44" s="177">
        <f t="shared" si="8"/>
        <v>1666.6666666666665</v>
      </c>
    </row>
    <row r="45" spans="1:22" ht="31" customHeight="1" x14ac:dyDescent="0.35">
      <c r="A45" s="291"/>
      <c r="B45" s="388" t="s">
        <v>76</v>
      </c>
      <c r="C45" s="391" t="s">
        <v>77</v>
      </c>
      <c r="D45" s="176">
        <v>1</v>
      </c>
      <c r="E45" s="176">
        <v>1</v>
      </c>
      <c r="F45" s="176">
        <v>1</v>
      </c>
      <c r="G45" s="176">
        <v>1</v>
      </c>
      <c r="H45" s="12" t="s">
        <v>53</v>
      </c>
      <c r="I45" s="12"/>
      <c r="J45" s="253">
        <v>30000</v>
      </c>
      <c r="K45" s="254" t="s">
        <v>54</v>
      </c>
      <c r="L45" s="236">
        <v>75705</v>
      </c>
      <c r="M45" s="17" t="s">
        <v>174</v>
      </c>
      <c r="N45" s="177">
        <v>27592.5</v>
      </c>
      <c r="O45" s="177">
        <f t="shared" si="1"/>
        <v>18395</v>
      </c>
      <c r="P45" s="177">
        <f t="shared" si="2"/>
        <v>9197.5</v>
      </c>
      <c r="Q45" s="177">
        <f t="shared" si="3"/>
        <v>4598.75</v>
      </c>
      <c r="R45" s="177">
        <f t="shared" si="4"/>
        <v>4598.75</v>
      </c>
      <c r="S45" s="177">
        <f t="shared" si="5"/>
        <v>4598.75</v>
      </c>
      <c r="T45" s="177">
        <f t="shared" si="6"/>
        <v>4598.75</v>
      </c>
      <c r="U45" s="177">
        <f t="shared" si="7"/>
        <v>4598.75</v>
      </c>
      <c r="V45" s="177">
        <f t="shared" si="8"/>
        <v>4598.75</v>
      </c>
    </row>
    <row r="46" spans="1:22" ht="31" customHeight="1" x14ac:dyDescent="0.25">
      <c r="A46" s="293"/>
      <c r="B46" s="388"/>
      <c r="C46" s="392"/>
      <c r="D46" s="176">
        <v>1</v>
      </c>
      <c r="E46" s="176">
        <v>1</v>
      </c>
      <c r="F46" s="176">
        <v>1</v>
      </c>
      <c r="G46" s="176">
        <v>1</v>
      </c>
      <c r="H46" s="12" t="s">
        <v>53</v>
      </c>
      <c r="I46" s="12"/>
      <c r="J46" s="253">
        <v>30000</v>
      </c>
      <c r="K46" s="254" t="s">
        <v>54</v>
      </c>
      <c r="L46" s="236">
        <v>71205</v>
      </c>
      <c r="M46" s="236" t="s">
        <v>175</v>
      </c>
      <c r="N46" s="177">
        <v>15000</v>
      </c>
      <c r="O46" s="177"/>
      <c r="P46" s="177"/>
      <c r="Q46" s="177"/>
      <c r="R46" s="177"/>
      <c r="S46" s="177"/>
      <c r="T46" s="177">
        <v>15000</v>
      </c>
      <c r="U46" s="177"/>
      <c r="V46" s="177"/>
    </row>
    <row r="47" spans="1:22" x14ac:dyDescent="0.35">
      <c r="A47" s="293"/>
      <c r="B47" s="388"/>
      <c r="C47" s="392"/>
      <c r="D47" s="176">
        <v>1</v>
      </c>
      <c r="E47" s="176">
        <v>1</v>
      </c>
      <c r="F47" s="176">
        <v>1</v>
      </c>
      <c r="G47" s="176">
        <v>1</v>
      </c>
      <c r="H47" s="12" t="s">
        <v>53</v>
      </c>
      <c r="I47" s="12"/>
      <c r="J47" s="253">
        <v>30000</v>
      </c>
      <c r="K47" s="254" t="s">
        <v>54</v>
      </c>
      <c r="L47" s="236">
        <v>75705</v>
      </c>
      <c r="M47" s="17" t="s">
        <v>176</v>
      </c>
      <c r="N47" s="177">
        <v>11250</v>
      </c>
      <c r="O47" s="177">
        <f t="shared" si="1"/>
        <v>7500</v>
      </c>
      <c r="P47" s="177">
        <f t="shared" si="2"/>
        <v>3750</v>
      </c>
      <c r="Q47" s="177">
        <f t="shared" si="3"/>
        <v>1875</v>
      </c>
      <c r="R47" s="177">
        <f t="shared" si="4"/>
        <v>1875</v>
      </c>
      <c r="S47" s="177">
        <f t="shared" si="5"/>
        <v>1875</v>
      </c>
      <c r="T47" s="177">
        <f t="shared" si="6"/>
        <v>1875</v>
      </c>
      <c r="U47" s="177">
        <f t="shared" si="7"/>
        <v>1875</v>
      </c>
      <c r="V47" s="177">
        <f t="shared" si="8"/>
        <v>1875</v>
      </c>
    </row>
    <row r="48" spans="1:22" x14ac:dyDescent="0.35">
      <c r="A48" s="293"/>
      <c r="B48" s="388"/>
      <c r="C48" s="392"/>
      <c r="D48" s="176">
        <v>1</v>
      </c>
      <c r="E48" s="176">
        <v>1</v>
      </c>
      <c r="F48" s="176">
        <v>1</v>
      </c>
      <c r="G48" s="176">
        <v>1</v>
      </c>
      <c r="H48" s="12" t="s">
        <v>58</v>
      </c>
      <c r="I48" s="12"/>
      <c r="J48" s="11">
        <v>30000</v>
      </c>
      <c r="K48" s="175" t="s">
        <v>54</v>
      </c>
      <c r="L48" s="17">
        <v>76135</v>
      </c>
      <c r="M48" s="17" t="s">
        <v>159</v>
      </c>
      <c r="N48" s="177">
        <v>30000</v>
      </c>
      <c r="O48" s="177">
        <f t="shared" si="1"/>
        <v>20000</v>
      </c>
      <c r="P48" s="177">
        <f t="shared" si="2"/>
        <v>10000</v>
      </c>
      <c r="Q48" s="177">
        <f t="shared" si="3"/>
        <v>5000</v>
      </c>
      <c r="R48" s="177">
        <f t="shared" si="4"/>
        <v>5000</v>
      </c>
      <c r="S48" s="177">
        <f t="shared" si="5"/>
        <v>5000</v>
      </c>
      <c r="T48" s="177">
        <f t="shared" si="6"/>
        <v>5000</v>
      </c>
      <c r="U48" s="177">
        <f t="shared" si="7"/>
        <v>5000</v>
      </c>
      <c r="V48" s="177">
        <f t="shared" si="8"/>
        <v>5000</v>
      </c>
    </row>
    <row r="49" spans="1:22" x14ac:dyDescent="0.35">
      <c r="B49" s="388"/>
      <c r="C49" s="392"/>
      <c r="D49" s="176">
        <v>1</v>
      </c>
      <c r="E49" s="176">
        <v>1</v>
      </c>
      <c r="F49" s="176">
        <v>1</v>
      </c>
      <c r="G49" s="176">
        <v>1</v>
      </c>
      <c r="H49" s="12" t="s">
        <v>53</v>
      </c>
      <c r="I49" s="12"/>
      <c r="J49" s="11">
        <v>30000</v>
      </c>
      <c r="K49" s="175" t="s">
        <v>54</v>
      </c>
      <c r="L49" s="17">
        <v>76135</v>
      </c>
      <c r="M49" s="17" t="s">
        <v>177</v>
      </c>
      <c r="N49" s="177">
        <v>12000</v>
      </c>
      <c r="O49" s="177">
        <f t="shared" si="1"/>
        <v>8000</v>
      </c>
      <c r="P49" s="177">
        <f t="shared" si="2"/>
        <v>4000</v>
      </c>
      <c r="Q49" s="177">
        <f t="shared" si="3"/>
        <v>2000</v>
      </c>
      <c r="R49" s="177">
        <f t="shared" si="4"/>
        <v>2000</v>
      </c>
      <c r="S49" s="177">
        <f t="shared" si="5"/>
        <v>2000</v>
      </c>
      <c r="T49" s="177">
        <f t="shared" si="6"/>
        <v>2000</v>
      </c>
      <c r="U49" s="177">
        <f t="shared" si="7"/>
        <v>2000</v>
      </c>
      <c r="V49" s="177">
        <f t="shared" si="8"/>
        <v>2000</v>
      </c>
    </row>
    <row r="50" spans="1:22" x14ac:dyDescent="0.35">
      <c r="A50" s="293"/>
      <c r="B50" s="388"/>
      <c r="C50" s="392"/>
      <c r="D50" s="176">
        <v>1</v>
      </c>
      <c r="E50" s="176">
        <v>1</v>
      </c>
      <c r="F50" s="176">
        <v>1</v>
      </c>
      <c r="G50" s="176">
        <v>1</v>
      </c>
      <c r="H50" s="12" t="s">
        <v>53</v>
      </c>
      <c r="I50" s="12"/>
      <c r="J50" s="11">
        <v>30000</v>
      </c>
      <c r="K50" s="175" t="s">
        <v>54</v>
      </c>
      <c r="L50" s="17">
        <v>76135</v>
      </c>
      <c r="M50" s="17" t="s">
        <v>161</v>
      </c>
      <c r="N50" s="177">
        <v>12000</v>
      </c>
      <c r="O50" s="177">
        <f t="shared" si="1"/>
        <v>8000</v>
      </c>
      <c r="P50" s="177">
        <f t="shared" si="2"/>
        <v>4000</v>
      </c>
      <c r="Q50" s="177">
        <f t="shared" si="3"/>
        <v>2000</v>
      </c>
      <c r="R50" s="177">
        <f t="shared" si="4"/>
        <v>2000</v>
      </c>
      <c r="S50" s="177">
        <f t="shared" si="5"/>
        <v>2000</v>
      </c>
      <c r="T50" s="177">
        <f t="shared" si="6"/>
        <v>2000</v>
      </c>
      <c r="U50" s="177">
        <f t="shared" si="7"/>
        <v>2000</v>
      </c>
      <c r="V50" s="177">
        <f t="shared" si="8"/>
        <v>2000</v>
      </c>
    </row>
    <row r="51" spans="1:22" x14ac:dyDescent="0.35">
      <c r="A51" s="293"/>
      <c r="B51" s="388"/>
      <c r="C51" s="393"/>
      <c r="D51" s="176">
        <v>1</v>
      </c>
      <c r="E51" s="176">
        <v>1</v>
      </c>
      <c r="F51" s="176">
        <v>1</v>
      </c>
      <c r="G51" s="176">
        <v>1</v>
      </c>
      <c r="H51" s="12" t="s">
        <v>53</v>
      </c>
      <c r="I51" s="12"/>
      <c r="J51" s="11">
        <v>30000</v>
      </c>
      <c r="K51" s="175" t="s">
        <v>54</v>
      </c>
      <c r="L51" s="17">
        <v>71205</v>
      </c>
      <c r="M51" s="17" t="s">
        <v>160</v>
      </c>
      <c r="N51" s="177">
        <v>10000</v>
      </c>
      <c r="O51" s="177">
        <f t="shared" si="1"/>
        <v>6666.6666666666661</v>
      </c>
      <c r="P51" s="177">
        <f t="shared" si="2"/>
        <v>3333.333333333333</v>
      </c>
      <c r="Q51" s="177">
        <f t="shared" si="3"/>
        <v>1666.6666666666665</v>
      </c>
      <c r="R51" s="177">
        <f t="shared" si="4"/>
        <v>1666.6666666666665</v>
      </c>
      <c r="S51" s="177">
        <f t="shared" si="5"/>
        <v>1666.6666666666665</v>
      </c>
      <c r="T51" s="177">
        <f t="shared" si="6"/>
        <v>1666.6666666666665</v>
      </c>
      <c r="U51" s="177">
        <f t="shared" si="7"/>
        <v>1666.6666666666665</v>
      </c>
      <c r="V51" s="177">
        <f t="shared" si="8"/>
        <v>1666.6666666666665</v>
      </c>
    </row>
    <row r="52" spans="1:22" ht="46.5" x14ac:dyDescent="0.25">
      <c r="A52" s="293"/>
      <c r="B52" s="388" t="s">
        <v>78</v>
      </c>
      <c r="C52" s="391" t="s">
        <v>79</v>
      </c>
      <c r="D52" s="176">
        <v>1</v>
      </c>
      <c r="E52" s="176">
        <v>1</v>
      </c>
      <c r="F52" s="176">
        <v>1</v>
      </c>
      <c r="G52" s="176">
        <v>1</v>
      </c>
      <c r="H52" s="239" t="s">
        <v>80</v>
      </c>
      <c r="I52" s="12"/>
      <c r="J52" s="253">
        <v>30000</v>
      </c>
      <c r="K52" s="254" t="s">
        <v>54</v>
      </c>
      <c r="L52" s="236">
        <v>75705</v>
      </c>
      <c r="M52" s="237" t="s">
        <v>178</v>
      </c>
      <c r="N52" s="177">
        <v>75000</v>
      </c>
      <c r="O52" s="177">
        <f t="shared" si="1"/>
        <v>50000</v>
      </c>
      <c r="P52" s="177">
        <f t="shared" si="2"/>
        <v>25000</v>
      </c>
      <c r="Q52" s="177">
        <f t="shared" si="3"/>
        <v>12500</v>
      </c>
      <c r="R52" s="177">
        <f t="shared" si="4"/>
        <v>12500</v>
      </c>
      <c r="S52" s="177">
        <f t="shared" si="5"/>
        <v>12500</v>
      </c>
      <c r="T52" s="177">
        <f t="shared" si="6"/>
        <v>12500</v>
      </c>
      <c r="U52" s="177">
        <f t="shared" si="7"/>
        <v>12500</v>
      </c>
      <c r="V52" s="177">
        <f t="shared" si="8"/>
        <v>12500</v>
      </c>
    </row>
    <row r="53" spans="1:22" x14ac:dyDescent="0.35">
      <c r="A53" s="293"/>
      <c r="B53" s="388"/>
      <c r="C53" s="392"/>
      <c r="D53" s="176">
        <v>1</v>
      </c>
      <c r="E53" s="176">
        <v>1</v>
      </c>
      <c r="F53" s="176">
        <v>1</v>
      </c>
      <c r="G53" s="176">
        <v>1</v>
      </c>
      <c r="H53" s="12" t="s">
        <v>53</v>
      </c>
      <c r="I53" s="12"/>
      <c r="J53" s="11">
        <v>30000</v>
      </c>
      <c r="K53" s="175" t="s">
        <v>54</v>
      </c>
      <c r="L53" s="17">
        <v>71205</v>
      </c>
      <c r="M53" s="17" t="s">
        <v>179</v>
      </c>
      <c r="N53" s="177">
        <v>42000</v>
      </c>
      <c r="O53" s="177">
        <f t="shared" si="1"/>
        <v>28000</v>
      </c>
      <c r="P53" s="177">
        <f t="shared" si="2"/>
        <v>14000</v>
      </c>
      <c r="Q53" s="177">
        <f t="shared" si="3"/>
        <v>7000</v>
      </c>
      <c r="R53" s="177">
        <f t="shared" si="4"/>
        <v>7000</v>
      </c>
      <c r="S53" s="177">
        <f t="shared" si="5"/>
        <v>7000</v>
      </c>
      <c r="T53" s="177">
        <f t="shared" si="6"/>
        <v>7000</v>
      </c>
      <c r="U53" s="177">
        <f t="shared" si="7"/>
        <v>7000</v>
      </c>
      <c r="V53" s="177">
        <f t="shared" si="8"/>
        <v>7000</v>
      </c>
    </row>
    <row r="54" spans="1:22" x14ac:dyDescent="0.35">
      <c r="A54" s="293"/>
      <c r="B54" s="388"/>
      <c r="C54" s="392"/>
      <c r="D54" s="176">
        <v>1</v>
      </c>
      <c r="E54" s="176">
        <v>1</v>
      </c>
      <c r="F54" s="176">
        <v>1</v>
      </c>
      <c r="G54" s="176">
        <v>1</v>
      </c>
      <c r="H54" s="12" t="s">
        <v>58</v>
      </c>
      <c r="I54" s="12" t="s">
        <v>59</v>
      </c>
      <c r="J54" s="11">
        <v>30000</v>
      </c>
      <c r="K54" s="175" t="s">
        <v>54</v>
      </c>
      <c r="L54" s="17">
        <v>76135</v>
      </c>
      <c r="M54" s="17" t="s">
        <v>180</v>
      </c>
      <c r="N54" s="177">
        <v>16000</v>
      </c>
      <c r="O54" s="177">
        <f t="shared" si="1"/>
        <v>10666.666666666666</v>
      </c>
      <c r="P54" s="177">
        <f t="shared" si="2"/>
        <v>5333.333333333333</v>
      </c>
      <c r="Q54" s="177">
        <f t="shared" si="3"/>
        <v>2666.6666666666665</v>
      </c>
      <c r="R54" s="177">
        <f t="shared" si="4"/>
        <v>2666.6666666666665</v>
      </c>
      <c r="S54" s="177">
        <f t="shared" si="5"/>
        <v>2666.6666666666665</v>
      </c>
      <c r="T54" s="177">
        <f t="shared" si="6"/>
        <v>2666.6666666666665</v>
      </c>
      <c r="U54" s="177">
        <f t="shared" si="7"/>
        <v>2666.6666666666665</v>
      </c>
      <c r="V54" s="177">
        <f t="shared" si="8"/>
        <v>2666.6666666666665</v>
      </c>
    </row>
    <row r="55" spans="1:22" x14ac:dyDescent="0.35">
      <c r="A55" s="293"/>
      <c r="B55" s="388"/>
      <c r="C55" s="392"/>
      <c r="D55" s="176">
        <v>1</v>
      </c>
      <c r="E55" s="176">
        <v>1</v>
      </c>
      <c r="F55" s="176">
        <v>1</v>
      </c>
      <c r="G55" s="176">
        <v>1</v>
      </c>
      <c r="H55" s="12" t="s">
        <v>53</v>
      </c>
      <c r="I55" s="12"/>
      <c r="J55" s="11">
        <v>30000</v>
      </c>
      <c r="K55" s="175" t="s">
        <v>54</v>
      </c>
      <c r="L55" s="17">
        <v>76135</v>
      </c>
      <c r="M55" s="17" t="s">
        <v>181</v>
      </c>
      <c r="N55" s="177">
        <v>32000</v>
      </c>
      <c r="O55" s="177">
        <f t="shared" si="1"/>
        <v>21333.333333333332</v>
      </c>
      <c r="P55" s="177">
        <f t="shared" si="2"/>
        <v>10666.666666666666</v>
      </c>
      <c r="Q55" s="177">
        <f t="shared" si="3"/>
        <v>5333.333333333333</v>
      </c>
      <c r="R55" s="177">
        <f t="shared" si="4"/>
        <v>5333.333333333333</v>
      </c>
      <c r="S55" s="177">
        <f t="shared" si="5"/>
        <v>5333.333333333333</v>
      </c>
      <c r="T55" s="177">
        <f t="shared" si="6"/>
        <v>5333.333333333333</v>
      </c>
      <c r="U55" s="177">
        <f t="shared" si="7"/>
        <v>5333.333333333333</v>
      </c>
      <c r="V55" s="177">
        <f t="shared" si="8"/>
        <v>5333.333333333333</v>
      </c>
    </row>
    <row r="56" spans="1:22" x14ac:dyDescent="0.35">
      <c r="B56" s="388"/>
      <c r="C56" s="392"/>
      <c r="D56" s="176">
        <v>1</v>
      </c>
      <c r="E56" s="176">
        <v>1</v>
      </c>
      <c r="F56" s="176">
        <v>1</v>
      </c>
      <c r="G56" s="176">
        <v>1</v>
      </c>
      <c r="H56" s="12" t="s">
        <v>53</v>
      </c>
      <c r="I56" s="12"/>
      <c r="J56" s="253">
        <v>30000</v>
      </c>
      <c r="K56" s="254" t="s">
        <v>54</v>
      </c>
      <c r="L56" s="236">
        <v>75705</v>
      </c>
      <c r="M56" s="17" t="s">
        <v>182</v>
      </c>
      <c r="N56" s="177">
        <v>10000</v>
      </c>
      <c r="O56" s="177">
        <f t="shared" si="1"/>
        <v>6666.6666666666661</v>
      </c>
      <c r="P56" s="177">
        <f t="shared" si="2"/>
        <v>3333.333333333333</v>
      </c>
      <c r="Q56" s="177">
        <f t="shared" si="3"/>
        <v>1666.6666666666665</v>
      </c>
      <c r="R56" s="177">
        <f t="shared" si="4"/>
        <v>1666.6666666666665</v>
      </c>
      <c r="S56" s="177">
        <f t="shared" si="5"/>
        <v>1666.6666666666665</v>
      </c>
      <c r="T56" s="177">
        <f t="shared" si="6"/>
        <v>1666.6666666666665</v>
      </c>
      <c r="U56" s="177">
        <f t="shared" si="7"/>
        <v>1666.6666666666665</v>
      </c>
      <c r="V56" s="177">
        <f t="shared" si="8"/>
        <v>1666.6666666666665</v>
      </c>
    </row>
    <row r="57" spans="1:22" x14ac:dyDescent="0.35">
      <c r="A57" s="291"/>
      <c r="B57" s="388"/>
      <c r="C57" s="393"/>
      <c r="D57" s="176">
        <v>1</v>
      </c>
      <c r="E57" s="176">
        <v>1</v>
      </c>
      <c r="F57" s="176">
        <v>1</v>
      </c>
      <c r="G57" s="176">
        <v>1</v>
      </c>
      <c r="H57" s="18" t="s">
        <v>53</v>
      </c>
      <c r="I57" s="20"/>
      <c r="J57" s="11">
        <v>30000</v>
      </c>
      <c r="K57" s="175" t="s">
        <v>54</v>
      </c>
      <c r="L57" s="17">
        <v>76135</v>
      </c>
      <c r="M57" s="17" t="s">
        <v>161</v>
      </c>
      <c r="N57" s="177">
        <v>10000</v>
      </c>
      <c r="O57" s="177">
        <f t="shared" si="1"/>
        <v>6666.6666666666661</v>
      </c>
      <c r="P57" s="177">
        <f t="shared" si="2"/>
        <v>3333.333333333333</v>
      </c>
      <c r="Q57" s="177">
        <f t="shared" si="3"/>
        <v>1666.6666666666665</v>
      </c>
      <c r="R57" s="177">
        <f t="shared" si="4"/>
        <v>1666.6666666666665</v>
      </c>
      <c r="S57" s="177">
        <f t="shared" si="5"/>
        <v>1666.6666666666665</v>
      </c>
      <c r="T57" s="177">
        <f t="shared" si="6"/>
        <v>1666.6666666666665</v>
      </c>
      <c r="U57" s="177">
        <f t="shared" si="7"/>
        <v>1666.6666666666665</v>
      </c>
      <c r="V57" s="177">
        <f t="shared" si="8"/>
        <v>1666.6666666666665</v>
      </c>
    </row>
    <row r="58" spans="1:22" ht="43.5" x14ac:dyDescent="0.35">
      <c r="A58" s="293" t="s">
        <v>81</v>
      </c>
      <c r="B58" s="394" t="s">
        <v>82</v>
      </c>
      <c r="C58" s="395" t="s">
        <v>83</v>
      </c>
      <c r="D58" s="176">
        <v>1</v>
      </c>
      <c r="E58" s="176">
        <v>1</v>
      </c>
      <c r="F58" s="176">
        <v>1</v>
      </c>
      <c r="G58" s="176">
        <v>1</v>
      </c>
      <c r="H58" s="18" t="s">
        <v>53</v>
      </c>
      <c r="I58" s="20"/>
      <c r="J58" s="11">
        <v>30000</v>
      </c>
      <c r="K58" s="175" t="s">
        <v>54</v>
      </c>
      <c r="L58" s="17">
        <v>71205</v>
      </c>
      <c r="M58" s="17" t="s">
        <v>183</v>
      </c>
      <c r="N58" s="177">
        <v>25000</v>
      </c>
      <c r="O58" s="177">
        <f t="shared" si="1"/>
        <v>16666.666666666664</v>
      </c>
      <c r="P58" s="177">
        <f t="shared" si="2"/>
        <v>8333.3333333333321</v>
      </c>
      <c r="Q58" s="177">
        <f t="shared" si="3"/>
        <v>4166.6666666666661</v>
      </c>
      <c r="R58" s="177">
        <f t="shared" si="4"/>
        <v>4166.6666666666661</v>
      </c>
      <c r="S58" s="177">
        <f t="shared" si="5"/>
        <v>4166.6666666666661</v>
      </c>
      <c r="T58" s="177">
        <f t="shared" si="6"/>
        <v>4166.6666666666661</v>
      </c>
      <c r="U58" s="177">
        <f t="shared" si="7"/>
        <v>4166.6666666666661</v>
      </c>
      <c r="V58" s="177">
        <f t="shared" si="8"/>
        <v>4166.6666666666661</v>
      </c>
    </row>
    <row r="59" spans="1:22" x14ac:dyDescent="0.35">
      <c r="A59" s="291" t="s">
        <v>84</v>
      </c>
      <c r="B59" s="394"/>
      <c r="C59" s="396"/>
      <c r="D59" s="176">
        <v>1</v>
      </c>
      <c r="E59" s="176">
        <v>1</v>
      </c>
      <c r="F59" s="176">
        <v>1</v>
      </c>
      <c r="G59" s="176">
        <v>1</v>
      </c>
      <c r="H59" s="18" t="s">
        <v>53</v>
      </c>
      <c r="I59" s="20"/>
      <c r="J59" s="11">
        <v>30000</v>
      </c>
      <c r="K59" s="175" t="s">
        <v>54</v>
      </c>
      <c r="L59" s="17">
        <v>72410</v>
      </c>
      <c r="M59" s="17" t="s">
        <v>184</v>
      </c>
      <c r="N59" s="177">
        <v>10000</v>
      </c>
      <c r="O59" s="177">
        <f t="shared" si="1"/>
        <v>6666.6666666666661</v>
      </c>
      <c r="P59" s="177">
        <f t="shared" si="2"/>
        <v>3333.333333333333</v>
      </c>
      <c r="Q59" s="177">
        <f t="shared" si="3"/>
        <v>1666.6666666666665</v>
      </c>
      <c r="R59" s="177">
        <f t="shared" si="4"/>
        <v>1666.6666666666665</v>
      </c>
      <c r="S59" s="177">
        <f t="shared" si="5"/>
        <v>1666.6666666666665</v>
      </c>
      <c r="T59" s="177">
        <f t="shared" si="6"/>
        <v>1666.6666666666665</v>
      </c>
      <c r="U59" s="177">
        <f t="shared" si="7"/>
        <v>1666.6666666666665</v>
      </c>
      <c r="V59" s="177">
        <f t="shared" si="8"/>
        <v>1666.6666666666665</v>
      </c>
    </row>
    <row r="60" spans="1:22" x14ac:dyDescent="0.35">
      <c r="A60" s="291" t="s">
        <v>85</v>
      </c>
      <c r="B60" s="394"/>
      <c r="C60" s="396"/>
      <c r="D60" s="176">
        <v>1</v>
      </c>
      <c r="E60" s="176">
        <v>1</v>
      </c>
      <c r="F60" s="176">
        <v>1</v>
      </c>
      <c r="G60" s="176">
        <v>1</v>
      </c>
      <c r="H60" s="18" t="s">
        <v>53</v>
      </c>
      <c r="I60" s="20"/>
      <c r="J60" s="11">
        <v>30000</v>
      </c>
      <c r="K60" s="175" t="s">
        <v>54</v>
      </c>
      <c r="L60" s="17">
        <v>72410</v>
      </c>
      <c r="M60" s="17" t="s">
        <v>185</v>
      </c>
      <c r="N60" s="177">
        <v>5000</v>
      </c>
      <c r="O60" s="177">
        <f t="shared" si="1"/>
        <v>3333.333333333333</v>
      </c>
      <c r="P60" s="177">
        <f t="shared" si="2"/>
        <v>1666.6666666666665</v>
      </c>
      <c r="Q60" s="177">
        <f t="shared" si="3"/>
        <v>833.33333333333326</v>
      </c>
      <c r="R60" s="177">
        <f t="shared" si="4"/>
        <v>833.33333333333326</v>
      </c>
      <c r="S60" s="177">
        <f t="shared" si="5"/>
        <v>833.33333333333326</v>
      </c>
      <c r="T60" s="177">
        <f t="shared" si="6"/>
        <v>833.33333333333326</v>
      </c>
      <c r="U60" s="177">
        <f t="shared" si="7"/>
        <v>833.33333333333326</v>
      </c>
      <c r="V60" s="177">
        <f t="shared" si="8"/>
        <v>833.33333333333326</v>
      </c>
    </row>
    <row r="61" spans="1:22" x14ac:dyDescent="0.35">
      <c r="A61" s="291"/>
      <c r="B61" s="394"/>
      <c r="C61" s="396"/>
      <c r="D61" s="176">
        <v>1</v>
      </c>
      <c r="E61" s="176">
        <v>1</v>
      </c>
      <c r="F61" s="176">
        <v>1</v>
      </c>
      <c r="G61" s="176">
        <v>1</v>
      </c>
      <c r="H61" s="18" t="s">
        <v>53</v>
      </c>
      <c r="I61" s="20"/>
      <c r="J61" s="253">
        <v>30000</v>
      </c>
      <c r="K61" s="254" t="s">
        <v>54</v>
      </c>
      <c r="L61" s="236">
        <v>75705</v>
      </c>
      <c r="M61" s="17" t="s">
        <v>186</v>
      </c>
      <c r="N61" s="177">
        <v>10000</v>
      </c>
      <c r="O61" s="177">
        <f t="shared" si="1"/>
        <v>6666.6666666666661</v>
      </c>
      <c r="P61" s="177">
        <f t="shared" si="2"/>
        <v>3333.333333333333</v>
      </c>
      <c r="Q61" s="177">
        <f t="shared" si="3"/>
        <v>1666.6666666666665</v>
      </c>
      <c r="R61" s="177">
        <f t="shared" si="4"/>
        <v>1666.6666666666665</v>
      </c>
      <c r="S61" s="177">
        <f t="shared" si="5"/>
        <v>1666.6666666666665</v>
      </c>
      <c r="T61" s="177">
        <f t="shared" si="6"/>
        <v>1666.6666666666665</v>
      </c>
      <c r="U61" s="177">
        <f t="shared" si="7"/>
        <v>1666.6666666666665</v>
      </c>
      <c r="V61" s="177">
        <f t="shared" si="8"/>
        <v>1666.6666666666665</v>
      </c>
    </row>
    <row r="62" spans="1:22" x14ac:dyDescent="0.35">
      <c r="A62" s="291"/>
      <c r="B62" s="394"/>
      <c r="C62" s="396"/>
      <c r="D62" s="176">
        <v>1</v>
      </c>
      <c r="E62" s="176">
        <v>1</v>
      </c>
      <c r="F62" s="176">
        <v>1</v>
      </c>
      <c r="G62" s="176">
        <v>1</v>
      </c>
      <c r="H62" s="18" t="s">
        <v>53</v>
      </c>
      <c r="I62" s="20"/>
      <c r="J62" s="11">
        <v>30000</v>
      </c>
      <c r="K62" s="175" t="s">
        <v>54</v>
      </c>
      <c r="L62" s="17">
        <v>72410</v>
      </c>
      <c r="M62" s="17" t="s">
        <v>187</v>
      </c>
      <c r="N62" s="177">
        <v>15000</v>
      </c>
      <c r="O62" s="177">
        <f t="shared" si="1"/>
        <v>10000</v>
      </c>
      <c r="P62" s="177">
        <f t="shared" si="2"/>
        <v>5000</v>
      </c>
      <c r="Q62" s="177">
        <f t="shared" si="3"/>
        <v>2500</v>
      </c>
      <c r="R62" s="177">
        <f t="shared" si="4"/>
        <v>2500</v>
      </c>
      <c r="S62" s="177">
        <f t="shared" si="5"/>
        <v>2500</v>
      </c>
      <c r="T62" s="177">
        <f t="shared" si="6"/>
        <v>2500</v>
      </c>
      <c r="U62" s="177">
        <f t="shared" si="7"/>
        <v>2500</v>
      </c>
      <c r="V62" s="177">
        <f t="shared" si="8"/>
        <v>2500</v>
      </c>
    </row>
    <row r="63" spans="1:22" x14ac:dyDescent="0.35">
      <c r="A63" s="294"/>
      <c r="C63" s="174" t="s">
        <v>86</v>
      </c>
      <c r="D63" s="22"/>
      <c r="E63" s="22"/>
      <c r="F63" s="22"/>
      <c r="G63" s="22"/>
      <c r="H63" s="22"/>
      <c r="I63" s="22"/>
      <c r="J63" s="22"/>
      <c r="K63" s="22"/>
      <c r="L63" s="22"/>
      <c r="M63" s="22"/>
      <c r="N63" s="19">
        <f>SUM(N42:N62)</f>
        <v>404842.5</v>
      </c>
      <c r="O63" s="19">
        <f t="shared" ref="O63:V63" si="10">SUM(O42:O62)</f>
        <v>259894.99999999994</v>
      </c>
      <c r="P63" s="19">
        <f t="shared" si="10"/>
        <v>129947.49999999997</v>
      </c>
      <c r="Q63" s="19">
        <f t="shared" si="10"/>
        <v>64973.749999999985</v>
      </c>
      <c r="R63" s="19">
        <f t="shared" si="10"/>
        <v>64973.749999999985</v>
      </c>
      <c r="S63" s="19">
        <f t="shared" si="10"/>
        <v>64973.749999999985</v>
      </c>
      <c r="T63" s="19">
        <f t="shared" si="10"/>
        <v>79973.750000000015</v>
      </c>
      <c r="U63" s="19">
        <f t="shared" si="10"/>
        <v>64973.749999999985</v>
      </c>
      <c r="V63" s="19">
        <f t="shared" si="10"/>
        <v>64973.749999999985</v>
      </c>
    </row>
    <row r="64" spans="1:22" ht="31" customHeight="1" x14ac:dyDescent="0.25">
      <c r="A64" s="295" t="s">
        <v>87</v>
      </c>
      <c r="B64" s="388" t="s">
        <v>88</v>
      </c>
      <c r="C64" s="389" t="s">
        <v>89</v>
      </c>
      <c r="D64" s="176">
        <v>1</v>
      </c>
      <c r="E64" s="176">
        <v>1</v>
      </c>
      <c r="F64" s="176">
        <v>1</v>
      </c>
      <c r="G64" s="176">
        <v>1</v>
      </c>
      <c r="H64" s="12" t="s">
        <v>53</v>
      </c>
      <c r="I64" s="12"/>
      <c r="J64" s="253">
        <v>30000</v>
      </c>
      <c r="K64" s="254" t="s">
        <v>54</v>
      </c>
      <c r="L64" s="236">
        <v>75705</v>
      </c>
      <c r="M64" s="14" t="s">
        <v>188</v>
      </c>
      <c r="N64" s="177">
        <v>25000</v>
      </c>
      <c r="O64" s="177">
        <f t="shared" si="1"/>
        <v>16666.666666666664</v>
      </c>
      <c r="P64" s="177">
        <f t="shared" si="2"/>
        <v>8333.3333333333321</v>
      </c>
      <c r="Q64" s="177">
        <f t="shared" si="3"/>
        <v>4166.6666666666661</v>
      </c>
      <c r="R64" s="177">
        <f t="shared" si="4"/>
        <v>4166.6666666666661</v>
      </c>
      <c r="S64" s="177">
        <f t="shared" si="5"/>
        <v>4166.6666666666661</v>
      </c>
      <c r="T64" s="177">
        <f t="shared" si="6"/>
        <v>4166.6666666666661</v>
      </c>
      <c r="U64" s="177">
        <f t="shared" si="7"/>
        <v>4166.6666666666661</v>
      </c>
      <c r="V64" s="177">
        <f t="shared" si="8"/>
        <v>4166.6666666666661</v>
      </c>
    </row>
    <row r="65" spans="1:22" ht="58" x14ac:dyDescent="0.35">
      <c r="A65" s="295" t="s">
        <v>90</v>
      </c>
      <c r="B65" s="388"/>
      <c r="C65" s="390"/>
      <c r="D65" s="176">
        <v>1</v>
      </c>
      <c r="E65" s="176">
        <v>1</v>
      </c>
      <c r="F65" s="176">
        <v>1</v>
      </c>
      <c r="G65" s="176">
        <v>1</v>
      </c>
      <c r="H65" s="18" t="s">
        <v>58</v>
      </c>
      <c r="I65" s="20" t="s">
        <v>59</v>
      </c>
      <c r="J65" s="11">
        <v>30000</v>
      </c>
      <c r="K65" s="175" t="s">
        <v>54</v>
      </c>
      <c r="L65" s="17">
        <v>76135</v>
      </c>
      <c r="M65" s="14" t="s">
        <v>180</v>
      </c>
      <c r="N65" s="177">
        <v>14000</v>
      </c>
      <c r="O65" s="177">
        <f t="shared" si="1"/>
        <v>9333.3333333333321</v>
      </c>
      <c r="P65" s="177">
        <f t="shared" si="2"/>
        <v>4666.6666666666661</v>
      </c>
      <c r="Q65" s="177">
        <f t="shared" si="3"/>
        <v>2333.333333333333</v>
      </c>
      <c r="R65" s="177">
        <f t="shared" si="4"/>
        <v>2333.333333333333</v>
      </c>
      <c r="S65" s="177">
        <f t="shared" si="5"/>
        <v>2333.333333333333</v>
      </c>
      <c r="T65" s="177">
        <f t="shared" si="6"/>
        <v>2333.333333333333</v>
      </c>
      <c r="U65" s="177">
        <f t="shared" si="7"/>
        <v>2333.333333333333</v>
      </c>
      <c r="V65" s="177">
        <f t="shared" si="8"/>
        <v>2333.333333333333</v>
      </c>
    </row>
    <row r="66" spans="1:22" x14ac:dyDescent="0.25">
      <c r="A66" s="295" t="s">
        <v>91</v>
      </c>
      <c r="B66" s="388"/>
      <c r="C66" s="390"/>
      <c r="D66" s="176">
        <v>1</v>
      </c>
      <c r="E66" s="176">
        <v>1</v>
      </c>
      <c r="F66" s="176">
        <v>1</v>
      </c>
      <c r="G66" s="176">
        <v>1</v>
      </c>
      <c r="H66" s="12" t="s">
        <v>53</v>
      </c>
      <c r="I66" s="12"/>
      <c r="J66" s="11">
        <v>30000</v>
      </c>
      <c r="K66" s="175" t="s">
        <v>54</v>
      </c>
      <c r="L66" s="14">
        <v>74210</v>
      </c>
      <c r="M66" s="14" t="s">
        <v>157</v>
      </c>
      <c r="N66" s="177">
        <v>3000</v>
      </c>
      <c r="O66" s="177">
        <f t="shared" si="1"/>
        <v>2000</v>
      </c>
      <c r="P66" s="177">
        <f t="shared" si="2"/>
        <v>1000</v>
      </c>
      <c r="Q66" s="177">
        <f t="shared" si="3"/>
        <v>500</v>
      </c>
      <c r="R66" s="177">
        <f t="shared" si="4"/>
        <v>500</v>
      </c>
      <c r="S66" s="177">
        <f t="shared" si="5"/>
        <v>500</v>
      </c>
      <c r="T66" s="177">
        <f t="shared" si="6"/>
        <v>500</v>
      </c>
      <c r="U66" s="177">
        <f t="shared" si="7"/>
        <v>500</v>
      </c>
      <c r="V66" s="177">
        <f t="shared" si="8"/>
        <v>500</v>
      </c>
    </row>
    <row r="67" spans="1:22" x14ac:dyDescent="0.35">
      <c r="A67" s="291" t="s">
        <v>92</v>
      </c>
      <c r="B67" s="388"/>
      <c r="C67" s="390"/>
      <c r="D67" s="176">
        <v>1</v>
      </c>
      <c r="E67" s="176">
        <v>1</v>
      </c>
      <c r="F67" s="176">
        <v>1</v>
      </c>
      <c r="G67" s="176">
        <v>1</v>
      </c>
      <c r="H67" s="18" t="s">
        <v>53</v>
      </c>
      <c r="I67" s="20"/>
      <c r="J67" s="11">
        <v>30000</v>
      </c>
      <c r="K67" s="175" t="s">
        <v>54</v>
      </c>
      <c r="L67" s="17">
        <v>76135</v>
      </c>
      <c r="M67" s="14" t="s">
        <v>161</v>
      </c>
      <c r="N67" s="177">
        <v>10000</v>
      </c>
      <c r="O67" s="177">
        <f t="shared" si="1"/>
        <v>6666.6666666666661</v>
      </c>
      <c r="P67" s="177">
        <f t="shared" si="2"/>
        <v>3333.333333333333</v>
      </c>
      <c r="Q67" s="177">
        <f t="shared" si="3"/>
        <v>1666.6666666666665</v>
      </c>
      <c r="R67" s="177">
        <f t="shared" si="4"/>
        <v>1666.6666666666665</v>
      </c>
      <c r="S67" s="177">
        <f t="shared" si="5"/>
        <v>1666.6666666666665</v>
      </c>
      <c r="T67" s="177">
        <f t="shared" si="6"/>
        <v>1666.6666666666665</v>
      </c>
      <c r="U67" s="177">
        <f t="shared" si="7"/>
        <v>1666.6666666666665</v>
      </c>
      <c r="V67" s="177">
        <f t="shared" si="8"/>
        <v>1666.6666666666665</v>
      </c>
    </row>
    <row r="68" spans="1:22" x14ac:dyDescent="0.35">
      <c r="A68" s="293"/>
      <c r="B68" s="388"/>
      <c r="C68" s="397"/>
      <c r="D68" s="176">
        <v>1</v>
      </c>
      <c r="E68" s="176">
        <v>1</v>
      </c>
      <c r="F68" s="176">
        <v>1</v>
      </c>
      <c r="G68" s="176">
        <v>1</v>
      </c>
      <c r="H68" s="12" t="s">
        <v>53</v>
      </c>
      <c r="I68" s="20"/>
      <c r="J68" s="11">
        <v>30000</v>
      </c>
      <c r="K68" s="175" t="s">
        <v>54</v>
      </c>
      <c r="L68" s="17">
        <v>76135</v>
      </c>
      <c r="M68" s="14" t="s">
        <v>189</v>
      </c>
      <c r="N68" s="177">
        <v>40000</v>
      </c>
      <c r="O68" s="177">
        <f t="shared" si="1"/>
        <v>26666.666666666664</v>
      </c>
      <c r="P68" s="177">
        <f t="shared" si="2"/>
        <v>13333.333333333332</v>
      </c>
      <c r="Q68" s="177">
        <f t="shared" si="3"/>
        <v>6666.6666666666661</v>
      </c>
      <c r="R68" s="177">
        <f t="shared" si="4"/>
        <v>6666.6666666666661</v>
      </c>
      <c r="S68" s="177">
        <f t="shared" si="5"/>
        <v>6666.6666666666661</v>
      </c>
      <c r="T68" s="177">
        <f t="shared" si="6"/>
        <v>6666.6666666666661</v>
      </c>
      <c r="U68" s="177">
        <f t="shared" si="7"/>
        <v>6666.6666666666661</v>
      </c>
      <c r="V68" s="177">
        <f t="shared" si="8"/>
        <v>6666.6666666666661</v>
      </c>
    </row>
    <row r="69" spans="1:22" ht="29" x14ac:dyDescent="0.25">
      <c r="A69" s="293" t="s">
        <v>93</v>
      </c>
      <c r="B69" s="388" t="s">
        <v>94</v>
      </c>
      <c r="C69" s="391" t="s">
        <v>95</v>
      </c>
      <c r="D69" s="176">
        <v>1</v>
      </c>
      <c r="E69" s="176">
        <v>1</v>
      </c>
      <c r="F69" s="176">
        <v>1</v>
      </c>
      <c r="G69" s="176">
        <v>1</v>
      </c>
      <c r="H69" s="18" t="s">
        <v>96</v>
      </c>
      <c r="I69" s="20" t="s">
        <v>59</v>
      </c>
      <c r="J69" s="253">
        <v>30000</v>
      </c>
      <c r="K69" s="254" t="s">
        <v>54</v>
      </c>
      <c r="L69" s="236">
        <v>75705</v>
      </c>
      <c r="M69" s="14" t="s">
        <v>190</v>
      </c>
      <c r="N69" s="177">
        <v>30000</v>
      </c>
      <c r="O69" s="177">
        <f t="shared" si="1"/>
        <v>20000</v>
      </c>
      <c r="P69" s="177">
        <f t="shared" si="2"/>
        <v>10000</v>
      </c>
      <c r="Q69" s="177">
        <f t="shared" si="3"/>
        <v>5000</v>
      </c>
      <c r="R69" s="177">
        <f t="shared" si="4"/>
        <v>5000</v>
      </c>
      <c r="S69" s="177">
        <f t="shared" si="5"/>
        <v>5000</v>
      </c>
      <c r="T69" s="177">
        <f t="shared" si="6"/>
        <v>5000</v>
      </c>
      <c r="U69" s="177">
        <f t="shared" si="7"/>
        <v>5000</v>
      </c>
      <c r="V69" s="177">
        <f t="shared" si="8"/>
        <v>5000</v>
      </c>
    </row>
    <row r="70" spans="1:22" x14ac:dyDescent="0.25">
      <c r="A70" s="293" t="s">
        <v>97</v>
      </c>
      <c r="B70" s="388"/>
      <c r="C70" s="392"/>
      <c r="D70" s="176">
        <v>1</v>
      </c>
      <c r="E70" s="176">
        <v>1</v>
      </c>
      <c r="F70" s="176">
        <v>1</v>
      </c>
      <c r="G70" s="176">
        <v>1</v>
      </c>
      <c r="H70" s="18" t="s">
        <v>98</v>
      </c>
      <c r="I70" s="20" t="s">
        <v>99</v>
      </c>
      <c r="J70" s="253">
        <v>30000</v>
      </c>
      <c r="K70" s="254" t="s">
        <v>54</v>
      </c>
      <c r="L70" s="236">
        <v>75705</v>
      </c>
      <c r="M70" s="14" t="s">
        <v>191</v>
      </c>
      <c r="N70" s="177">
        <v>10000</v>
      </c>
      <c r="O70" s="177">
        <f t="shared" si="1"/>
        <v>6666.6666666666661</v>
      </c>
      <c r="P70" s="177">
        <f t="shared" si="2"/>
        <v>3333.333333333333</v>
      </c>
      <c r="Q70" s="177">
        <f t="shared" si="3"/>
        <v>1666.6666666666665</v>
      </c>
      <c r="R70" s="177">
        <f t="shared" si="4"/>
        <v>1666.6666666666665</v>
      </c>
      <c r="S70" s="177">
        <f t="shared" si="5"/>
        <v>1666.6666666666665</v>
      </c>
      <c r="T70" s="177">
        <f t="shared" si="6"/>
        <v>1666.6666666666665</v>
      </c>
      <c r="U70" s="177">
        <f t="shared" si="7"/>
        <v>1666.6666666666665</v>
      </c>
      <c r="V70" s="177">
        <f t="shared" si="8"/>
        <v>1666.6666666666665</v>
      </c>
    </row>
    <row r="71" spans="1:22" x14ac:dyDescent="0.35">
      <c r="A71" s="293" t="s">
        <v>100</v>
      </c>
      <c r="B71" s="388"/>
      <c r="C71" s="392"/>
      <c r="D71" s="176">
        <v>1</v>
      </c>
      <c r="E71" s="176">
        <v>1</v>
      </c>
      <c r="F71" s="176">
        <v>1</v>
      </c>
      <c r="G71" s="176">
        <v>1</v>
      </c>
      <c r="H71" s="18" t="s">
        <v>96</v>
      </c>
      <c r="I71" s="20" t="s">
        <v>59</v>
      </c>
      <c r="J71" s="11">
        <v>30000</v>
      </c>
      <c r="K71" s="175" t="s">
        <v>54</v>
      </c>
      <c r="L71" s="17">
        <v>76135</v>
      </c>
      <c r="M71" s="14" t="s">
        <v>192</v>
      </c>
      <c r="N71" s="177">
        <v>67500</v>
      </c>
      <c r="O71" s="177">
        <f t="shared" si="1"/>
        <v>45000</v>
      </c>
      <c r="P71" s="177">
        <f t="shared" si="2"/>
        <v>22500</v>
      </c>
      <c r="Q71" s="177">
        <f t="shared" si="3"/>
        <v>11250</v>
      </c>
      <c r="R71" s="177">
        <f t="shared" si="4"/>
        <v>11250</v>
      </c>
      <c r="S71" s="177">
        <f t="shared" si="5"/>
        <v>11250</v>
      </c>
      <c r="T71" s="177">
        <f t="shared" si="6"/>
        <v>11250</v>
      </c>
      <c r="U71" s="177">
        <f t="shared" si="7"/>
        <v>11250</v>
      </c>
      <c r="V71" s="177">
        <f t="shared" si="8"/>
        <v>11250</v>
      </c>
    </row>
    <row r="72" spans="1:22" x14ac:dyDescent="0.25">
      <c r="A72" s="293"/>
      <c r="B72" s="388"/>
      <c r="C72" s="392"/>
      <c r="D72" s="176">
        <v>1</v>
      </c>
      <c r="E72" s="176">
        <v>1</v>
      </c>
      <c r="F72" s="176">
        <v>1</v>
      </c>
      <c r="G72" s="176">
        <v>1</v>
      </c>
      <c r="H72" s="18" t="s">
        <v>96</v>
      </c>
      <c r="I72" s="20" t="s">
        <v>59</v>
      </c>
      <c r="J72" s="11">
        <v>30000</v>
      </c>
      <c r="K72" s="175" t="s">
        <v>54</v>
      </c>
      <c r="L72" s="14">
        <v>74210</v>
      </c>
      <c r="M72" s="14" t="s">
        <v>193</v>
      </c>
      <c r="N72" s="177">
        <v>4000</v>
      </c>
      <c r="O72" s="177">
        <f t="shared" si="1"/>
        <v>2666.6666666666665</v>
      </c>
      <c r="P72" s="177">
        <f t="shared" si="2"/>
        <v>1333.3333333333333</v>
      </c>
      <c r="Q72" s="177">
        <f t="shared" si="3"/>
        <v>666.66666666666663</v>
      </c>
      <c r="R72" s="177">
        <f t="shared" si="4"/>
        <v>666.66666666666663</v>
      </c>
      <c r="S72" s="177">
        <f t="shared" si="5"/>
        <v>666.66666666666663</v>
      </c>
      <c r="T72" s="177">
        <f t="shared" si="6"/>
        <v>666.66666666666663</v>
      </c>
      <c r="U72" s="177">
        <f t="shared" si="7"/>
        <v>666.66666666666663</v>
      </c>
      <c r="V72" s="177">
        <f t="shared" si="8"/>
        <v>666.66666666666663</v>
      </c>
    </row>
    <row r="73" spans="1:22" ht="43.5" x14ac:dyDescent="0.35">
      <c r="A73" s="293" t="s">
        <v>101</v>
      </c>
      <c r="B73" s="388"/>
      <c r="C73" s="392"/>
      <c r="D73" s="176">
        <v>1</v>
      </c>
      <c r="E73" s="176">
        <v>1</v>
      </c>
      <c r="F73" s="176">
        <v>1</v>
      </c>
      <c r="G73" s="176">
        <v>1</v>
      </c>
      <c r="H73" s="18" t="s">
        <v>58</v>
      </c>
      <c r="I73" s="20" t="s">
        <v>59</v>
      </c>
      <c r="J73" s="11">
        <v>30000</v>
      </c>
      <c r="K73" s="175" t="s">
        <v>54</v>
      </c>
      <c r="L73" s="17">
        <v>76135</v>
      </c>
      <c r="M73" s="14" t="s">
        <v>180</v>
      </c>
      <c r="N73" s="177">
        <v>8000</v>
      </c>
      <c r="O73" s="177">
        <f t="shared" si="1"/>
        <v>5333.333333333333</v>
      </c>
      <c r="P73" s="177">
        <f t="shared" si="2"/>
        <v>2666.6666666666665</v>
      </c>
      <c r="Q73" s="177">
        <f t="shared" si="3"/>
        <v>1333.3333333333333</v>
      </c>
      <c r="R73" s="177">
        <f t="shared" si="4"/>
        <v>1333.3333333333333</v>
      </c>
      <c r="S73" s="177">
        <f t="shared" si="5"/>
        <v>1333.3333333333333</v>
      </c>
      <c r="T73" s="177">
        <f t="shared" si="6"/>
        <v>1333.3333333333333</v>
      </c>
      <c r="U73" s="177">
        <f t="shared" si="7"/>
        <v>1333.3333333333333</v>
      </c>
      <c r="V73" s="177">
        <f t="shared" si="8"/>
        <v>1333.3333333333333</v>
      </c>
    </row>
    <row r="74" spans="1:22" x14ac:dyDescent="0.35">
      <c r="A74" s="296" t="s">
        <v>102</v>
      </c>
      <c r="B74" s="388"/>
      <c r="C74" s="392"/>
      <c r="D74" s="176">
        <v>1</v>
      </c>
      <c r="E74" s="176">
        <v>1</v>
      </c>
      <c r="F74" s="176">
        <v>1</v>
      </c>
      <c r="G74" s="176">
        <v>1</v>
      </c>
      <c r="H74" s="18" t="s">
        <v>53</v>
      </c>
      <c r="I74" s="20"/>
      <c r="J74" s="11">
        <v>30000</v>
      </c>
      <c r="K74" s="175" t="s">
        <v>54</v>
      </c>
      <c r="L74" s="17">
        <v>76135</v>
      </c>
      <c r="M74" s="240" t="s">
        <v>161</v>
      </c>
      <c r="N74" s="177">
        <v>10000</v>
      </c>
      <c r="O74" s="177">
        <f t="shared" si="1"/>
        <v>6666.6666666666661</v>
      </c>
      <c r="P74" s="177">
        <f t="shared" si="2"/>
        <v>3333.333333333333</v>
      </c>
      <c r="Q74" s="177">
        <f t="shared" si="3"/>
        <v>1666.6666666666665</v>
      </c>
      <c r="R74" s="177">
        <f t="shared" si="4"/>
        <v>1666.6666666666665</v>
      </c>
      <c r="S74" s="177">
        <f t="shared" si="5"/>
        <v>1666.6666666666665</v>
      </c>
      <c r="T74" s="177">
        <f t="shared" si="6"/>
        <v>1666.6666666666665</v>
      </c>
      <c r="U74" s="177">
        <f t="shared" si="7"/>
        <v>1666.6666666666665</v>
      </c>
      <c r="V74" s="177">
        <f t="shared" si="8"/>
        <v>1666.6666666666665</v>
      </c>
    </row>
    <row r="75" spans="1:22" x14ac:dyDescent="0.25">
      <c r="A75" s="296" t="s">
        <v>103</v>
      </c>
      <c r="B75" s="388"/>
      <c r="C75" s="393"/>
      <c r="D75" s="176">
        <v>1</v>
      </c>
      <c r="E75" s="176">
        <v>1</v>
      </c>
      <c r="F75" s="176">
        <v>1</v>
      </c>
      <c r="G75" s="176">
        <v>1</v>
      </c>
      <c r="H75" s="12" t="s">
        <v>53</v>
      </c>
      <c r="I75" s="12"/>
      <c r="J75" s="253">
        <v>30000</v>
      </c>
      <c r="K75" s="254" t="s">
        <v>54</v>
      </c>
      <c r="L75" s="236">
        <v>71205</v>
      </c>
      <c r="M75" s="241" t="s">
        <v>160</v>
      </c>
      <c r="N75" s="177">
        <v>8000</v>
      </c>
      <c r="O75" s="177">
        <f t="shared" si="1"/>
        <v>5333.333333333333</v>
      </c>
      <c r="P75" s="177">
        <f t="shared" si="2"/>
        <v>2666.6666666666665</v>
      </c>
      <c r="Q75" s="177">
        <f>N75*$Q$15</f>
        <v>1333.3333333333333</v>
      </c>
      <c r="R75" s="177">
        <f t="shared" si="4"/>
        <v>1333.3333333333333</v>
      </c>
      <c r="S75" s="177">
        <f t="shared" si="5"/>
        <v>1333.3333333333333</v>
      </c>
      <c r="T75" s="177">
        <f t="shared" si="6"/>
        <v>1333.3333333333333</v>
      </c>
      <c r="U75" s="177">
        <f t="shared" si="7"/>
        <v>1333.3333333333333</v>
      </c>
      <c r="V75" s="177">
        <f t="shared" si="8"/>
        <v>1333.3333333333333</v>
      </c>
    </row>
    <row r="76" spans="1:22" x14ac:dyDescent="0.35">
      <c r="A76" s="296"/>
      <c r="B76" s="178"/>
      <c r="C76" s="174" t="s">
        <v>104</v>
      </c>
      <c r="D76" s="21"/>
      <c r="E76" s="21"/>
      <c r="F76" s="21"/>
      <c r="G76" s="21"/>
      <c r="H76" s="21"/>
      <c r="I76" s="21"/>
      <c r="J76" s="21"/>
      <c r="K76" s="21"/>
      <c r="L76" s="21"/>
      <c r="M76" s="24"/>
      <c r="N76" s="19">
        <f>SUM(N64:N75)</f>
        <v>229500</v>
      </c>
      <c r="O76" s="19">
        <f t="shared" ref="O76:Q76" si="11">SUM(O64:O75)</f>
        <v>153000</v>
      </c>
      <c r="P76" s="19">
        <f t="shared" si="11"/>
        <v>76500</v>
      </c>
      <c r="Q76" s="19">
        <f t="shared" si="11"/>
        <v>38250</v>
      </c>
      <c r="R76" s="19">
        <f t="shared" si="4"/>
        <v>38250</v>
      </c>
      <c r="S76" s="19">
        <f t="shared" si="5"/>
        <v>38250</v>
      </c>
      <c r="T76" s="19">
        <f t="shared" si="6"/>
        <v>38250</v>
      </c>
      <c r="U76" s="19">
        <f t="shared" si="7"/>
        <v>38250</v>
      </c>
      <c r="V76" s="19">
        <f t="shared" si="8"/>
        <v>38250</v>
      </c>
    </row>
    <row r="77" spans="1:22" ht="31" customHeight="1" x14ac:dyDescent="0.25">
      <c r="A77" s="295" t="s">
        <v>105</v>
      </c>
      <c r="B77" s="388" t="s">
        <v>106</v>
      </c>
      <c r="C77" s="389" t="s">
        <v>107</v>
      </c>
      <c r="D77" s="176">
        <v>1</v>
      </c>
      <c r="E77" s="176">
        <v>1</v>
      </c>
      <c r="F77" s="176">
        <v>1</v>
      </c>
      <c r="G77" s="176">
        <v>1</v>
      </c>
      <c r="H77" s="12" t="s">
        <v>53</v>
      </c>
      <c r="I77" s="12"/>
      <c r="J77" s="253">
        <v>30000</v>
      </c>
      <c r="K77" s="254" t="s">
        <v>54</v>
      </c>
      <c r="L77" s="236">
        <v>75705</v>
      </c>
      <c r="M77" s="14" t="s">
        <v>194</v>
      </c>
      <c r="N77" s="177">
        <v>29000</v>
      </c>
      <c r="O77" s="177">
        <f t="shared" si="1"/>
        <v>19333.333333333332</v>
      </c>
      <c r="P77" s="177">
        <f t="shared" si="2"/>
        <v>9666.6666666666661</v>
      </c>
      <c r="Q77" s="177">
        <f t="shared" si="3"/>
        <v>4833.333333333333</v>
      </c>
      <c r="R77" s="177">
        <f t="shared" si="4"/>
        <v>4833.333333333333</v>
      </c>
      <c r="S77" s="177">
        <f t="shared" si="5"/>
        <v>4833.333333333333</v>
      </c>
      <c r="T77" s="177">
        <f t="shared" si="6"/>
        <v>4833.333333333333</v>
      </c>
      <c r="U77" s="177">
        <f t="shared" si="7"/>
        <v>4833.333333333333</v>
      </c>
      <c r="V77" s="177">
        <f t="shared" si="8"/>
        <v>4833.333333333333</v>
      </c>
    </row>
    <row r="78" spans="1:22" ht="43.5" x14ac:dyDescent="0.25">
      <c r="A78" s="295" t="s">
        <v>108</v>
      </c>
      <c r="B78" s="388"/>
      <c r="C78" s="390"/>
      <c r="D78" s="176">
        <v>1</v>
      </c>
      <c r="E78" s="176">
        <v>1</v>
      </c>
      <c r="F78" s="176">
        <v>1</v>
      </c>
      <c r="G78" s="176">
        <v>1</v>
      </c>
      <c r="H78" s="18" t="s">
        <v>58</v>
      </c>
      <c r="I78" s="20" t="s">
        <v>59</v>
      </c>
      <c r="J78" s="253">
        <v>30000</v>
      </c>
      <c r="K78" s="254" t="s">
        <v>54</v>
      </c>
      <c r="L78" s="236">
        <v>75705</v>
      </c>
      <c r="M78" s="14" t="s">
        <v>195</v>
      </c>
      <c r="N78" s="177">
        <v>20000</v>
      </c>
      <c r="O78" s="177">
        <f t="shared" si="1"/>
        <v>13333.333333333332</v>
      </c>
      <c r="P78" s="177">
        <f t="shared" si="2"/>
        <v>6666.6666666666661</v>
      </c>
      <c r="Q78" s="177">
        <f t="shared" si="3"/>
        <v>3333.333333333333</v>
      </c>
      <c r="R78" s="177">
        <f t="shared" si="4"/>
        <v>3333.333333333333</v>
      </c>
      <c r="S78" s="177">
        <f t="shared" si="5"/>
        <v>3333.333333333333</v>
      </c>
      <c r="T78" s="177">
        <f t="shared" si="6"/>
        <v>3333.333333333333</v>
      </c>
      <c r="U78" s="177">
        <f t="shared" si="7"/>
        <v>3333.333333333333</v>
      </c>
      <c r="V78" s="177">
        <f t="shared" si="8"/>
        <v>3333.333333333333</v>
      </c>
    </row>
    <row r="79" spans="1:22" x14ac:dyDescent="0.35">
      <c r="A79" s="295" t="s">
        <v>109</v>
      </c>
      <c r="B79" s="388"/>
      <c r="C79" s="390"/>
      <c r="D79" s="176">
        <v>1</v>
      </c>
      <c r="E79" s="176">
        <v>1</v>
      </c>
      <c r="F79" s="176">
        <v>1</v>
      </c>
      <c r="G79" s="176">
        <v>1</v>
      </c>
      <c r="H79" s="12" t="s">
        <v>53</v>
      </c>
      <c r="I79" s="12"/>
      <c r="J79" s="11">
        <v>30000</v>
      </c>
      <c r="K79" s="175" t="s">
        <v>54</v>
      </c>
      <c r="L79" s="17">
        <v>76135</v>
      </c>
      <c r="M79" s="14" t="s">
        <v>180</v>
      </c>
      <c r="N79" s="177">
        <v>12000</v>
      </c>
      <c r="O79" s="177">
        <f t="shared" si="1"/>
        <v>8000</v>
      </c>
      <c r="P79" s="177">
        <f t="shared" si="2"/>
        <v>4000</v>
      </c>
      <c r="Q79" s="177">
        <f t="shared" si="3"/>
        <v>2000</v>
      </c>
      <c r="R79" s="177">
        <f t="shared" si="4"/>
        <v>2000</v>
      </c>
      <c r="S79" s="177">
        <f t="shared" si="5"/>
        <v>2000</v>
      </c>
      <c r="T79" s="177">
        <f t="shared" si="6"/>
        <v>2000</v>
      </c>
      <c r="U79" s="177">
        <f t="shared" si="7"/>
        <v>2000</v>
      </c>
      <c r="V79" s="177">
        <f t="shared" si="8"/>
        <v>2000</v>
      </c>
    </row>
    <row r="80" spans="1:22" x14ac:dyDescent="0.35">
      <c r="A80" s="291" t="s">
        <v>110</v>
      </c>
      <c r="B80" s="388"/>
      <c r="C80" s="390"/>
      <c r="D80" s="176">
        <v>1</v>
      </c>
      <c r="E80" s="176">
        <v>1</v>
      </c>
      <c r="F80" s="176">
        <v>1</v>
      </c>
      <c r="G80" s="176">
        <v>1</v>
      </c>
      <c r="H80" s="18" t="s">
        <v>53</v>
      </c>
      <c r="I80" s="20"/>
      <c r="J80" s="11">
        <v>30000</v>
      </c>
      <c r="K80" s="175" t="s">
        <v>54</v>
      </c>
      <c r="L80" s="17">
        <v>76135</v>
      </c>
      <c r="M80" s="14" t="s">
        <v>196</v>
      </c>
      <c r="N80" s="177">
        <v>10000</v>
      </c>
      <c r="O80" s="177">
        <f t="shared" si="1"/>
        <v>6666.6666666666661</v>
      </c>
      <c r="P80" s="177">
        <f t="shared" si="2"/>
        <v>3333.333333333333</v>
      </c>
      <c r="Q80" s="177">
        <f t="shared" si="3"/>
        <v>1666.6666666666665</v>
      </c>
      <c r="R80" s="177">
        <f t="shared" si="4"/>
        <v>1666.6666666666665</v>
      </c>
      <c r="S80" s="177">
        <f t="shared" si="5"/>
        <v>1666.6666666666665</v>
      </c>
      <c r="T80" s="177">
        <f t="shared" si="6"/>
        <v>1666.6666666666665</v>
      </c>
      <c r="U80" s="177">
        <f t="shared" si="7"/>
        <v>1666.6666666666665</v>
      </c>
      <c r="V80" s="177">
        <f t="shared" si="8"/>
        <v>1666.6666666666665</v>
      </c>
    </row>
    <row r="81" spans="1:22" x14ac:dyDescent="0.35">
      <c r="A81" s="293"/>
      <c r="B81" s="388"/>
      <c r="C81" s="390"/>
      <c r="D81" s="176">
        <v>1</v>
      </c>
      <c r="E81" s="176">
        <v>1</v>
      </c>
      <c r="F81" s="176">
        <v>1</v>
      </c>
      <c r="G81" s="176">
        <v>1</v>
      </c>
      <c r="H81" s="18" t="s">
        <v>53</v>
      </c>
      <c r="I81" s="20"/>
      <c r="J81" s="11">
        <v>30000</v>
      </c>
      <c r="K81" s="175" t="s">
        <v>54</v>
      </c>
      <c r="L81" s="17">
        <v>76135</v>
      </c>
      <c r="M81" s="14" t="s">
        <v>161</v>
      </c>
      <c r="N81" s="177">
        <v>8000</v>
      </c>
      <c r="O81" s="177">
        <f t="shared" si="1"/>
        <v>5333.333333333333</v>
      </c>
      <c r="P81" s="177">
        <f t="shared" si="2"/>
        <v>2666.6666666666665</v>
      </c>
      <c r="Q81" s="177">
        <f t="shared" si="3"/>
        <v>1333.3333333333333</v>
      </c>
      <c r="R81" s="177">
        <f t="shared" si="4"/>
        <v>1333.3333333333333</v>
      </c>
      <c r="S81" s="177">
        <f t="shared" si="5"/>
        <v>1333.3333333333333</v>
      </c>
      <c r="T81" s="177">
        <f t="shared" si="6"/>
        <v>1333.3333333333333</v>
      </c>
      <c r="U81" s="177">
        <f t="shared" si="7"/>
        <v>1333.3333333333333</v>
      </c>
      <c r="V81" s="177">
        <f t="shared" si="8"/>
        <v>1333.3333333333333</v>
      </c>
    </row>
    <row r="82" spans="1:22" x14ac:dyDescent="0.35">
      <c r="A82" s="293"/>
      <c r="B82" s="388"/>
      <c r="C82" s="397"/>
      <c r="D82" s="176">
        <v>1</v>
      </c>
      <c r="E82" s="176">
        <v>1</v>
      </c>
      <c r="F82" s="176">
        <v>1</v>
      </c>
      <c r="G82" s="176">
        <v>1</v>
      </c>
      <c r="H82" s="12" t="s">
        <v>53</v>
      </c>
      <c r="I82" s="20"/>
      <c r="J82" s="11">
        <v>30000</v>
      </c>
      <c r="K82" s="175" t="s">
        <v>54</v>
      </c>
      <c r="L82" s="17">
        <v>76135</v>
      </c>
      <c r="M82" s="14" t="s">
        <v>197</v>
      </c>
      <c r="N82" s="177">
        <v>15110</v>
      </c>
      <c r="O82" s="177">
        <f t="shared" si="1"/>
        <v>10073.333333333332</v>
      </c>
      <c r="P82" s="177">
        <f t="shared" si="2"/>
        <v>5036.6666666666661</v>
      </c>
      <c r="Q82" s="177">
        <f t="shared" si="3"/>
        <v>2518.333333333333</v>
      </c>
      <c r="R82" s="177">
        <f t="shared" si="4"/>
        <v>2518.333333333333</v>
      </c>
      <c r="S82" s="177">
        <f t="shared" si="5"/>
        <v>2518.333333333333</v>
      </c>
      <c r="T82" s="177">
        <f t="shared" si="6"/>
        <v>2518.333333333333</v>
      </c>
      <c r="U82" s="177">
        <f t="shared" si="7"/>
        <v>2518.333333333333</v>
      </c>
      <c r="V82" s="177">
        <f t="shared" si="8"/>
        <v>2518.333333333333</v>
      </c>
    </row>
    <row r="83" spans="1:22" ht="58" x14ac:dyDescent="0.25">
      <c r="A83" s="296" t="s">
        <v>111</v>
      </c>
      <c r="B83" s="388" t="s">
        <v>112</v>
      </c>
      <c r="C83" s="389" t="s">
        <v>113</v>
      </c>
      <c r="D83" s="176">
        <v>1</v>
      </c>
      <c r="E83" s="176">
        <v>1</v>
      </c>
      <c r="F83" s="176">
        <v>1</v>
      </c>
      <c r="G83" s="176">
        <v>1</v>
      </c>
      <c r="H83" s="12" t="s">
        <v>114</v>
      </c>
      <c r="I83" s="12" t="s">
        <v>59</v>
      </c>
      <c r="J83" s="253">
        <v>30000</v>
      </c>
      <c r="K83" s="254" t="s">
        <v>54</v>
      </c>
      <c r="L83" s="236">
        <v>75705</v>
      </c>
      <c r="M83" s="14" t="s">
        <v>198</v>
      </c>
      <c r="N83" s="177">
        <v>46128</v>
      </c>
      <c r="O83" s="177">
        <f t="shared" si="1"/>
        <v>30752</v>
      </c>
      <c r="P83" s="177">
        <f t="shared" si="2"/>
        <v>15376</v>
      </c>
      <c r="Q83" s="177">
        <f t="shared" si="3"/>
        <v>7688</v>
      </c>
      <c r="R83" s="177">
        <f t="shared" si="4"/>
        <v>7688</v>
      </c>
      <c r="S83" s="177">
        <f t="shared" si="5"/>
        <v>7688</v>
      </c>
      <c r="T83" s="177">
        <f t="shared" si="6"/>
        <v>7688</v>
      </c>
      <c r="U83" s="177">
        <f t="shared" si="7"/>
        <v>7688</v>
      </c>
      <c r="V83" s="177">
        <f t="shared" si="8"/>
        <v>7688</v>
      </c>
    </row>
    <row r="84" spans="1:22" x14ac:dyDescent="0.25">
      <c r="A84" s="296" t="s">
        <v>115</v>
      </c>
      <c r="B84" s="388"/>
      <c r="C84" s="390"/>
      <c r="D84" s="176">
        <v>1</v>
      </c>
      <c r="E84" s="176">
        <v>1</v>
      </c>
      <c r="F84" s="176">
        <v>1</v>
      </c>
      <c r="G84" s="176">
        <v>1</v>
      </c>
      <c r="H84" s="18" t="s">
        <v>53</v>
      </c>
      <c r="I84" s="20"/>
      <c r="J84" s="253">
        <v>30000</v>
      </c>
      <c r="K84" s="254" t="s">
        <v>54</v>
      </c>
      <c r="L84" s="236">
        <v>75705</v>
      </c>
      <c r="M84" s="14" t="s">
        <v>199</v>
      </c>
      <c r="N84" s="177">
        <v>45000</v>
      </c>
      <c r="O84" s="177">
        <f t="shared" ref="O84:O105" si="12">N84*$O$15</f>
        <v>30000</v>
      </c>
      <c r="P84" s="177">
        <f t="shared" ref="P84:P106" si="13">N84*$P$15</f>
        <v>15000</v>
      </c>
      <c r="Q84" s="177">
        <f t="shared" ref="Q84:Q106" si="14">N84*$Q$15</f>
        <v>7500</v>
      </c>
      <c r="R84" s="177">
        <f t="shared" ref="R84:R106" si="15">N84*$R$15</f>
        <v>7500</v>
      </c>
      <c r="S84" s="177">
        <f t="shared" ref="S84:S106" si="16">N84*$S$15</f>
        <v>7500</v>
      </c>
      <c r="T84" s="177">
        <f t="shared" ref="T84:T106" si="17">N84*$T$15</f>
        <v>7500</v>
      </c>
      <c r="U84" s="177">
        <f t="shared" ref="U84:U106" si="18">N84*$U$15</f>
        <v>7500</v>
      </c>
      <c r="V84" s="177">
        <f t="shared" ref="V84:V106" si="19">N84*$V$15</f>
        <v>7500</v>
      </c>
    </row>
    <row r="85" spans="1:22" x14ac:dyDescent="0.35">
      <c r="A85" s="296" t="s">
        <v>116</v>
      </c>
      <c r="B85" s="388"/>
      <c r="C85" s="390"/>
      <c r="D85" s="176">
        <v>1</v>
      </c>
      <c r="E85" s="176">
        <v>1</v>
      </c>
      <c r="F85" s="176">
        <v>1</v>
      </c>
      <c r="G85" s="176">
        <v>1</v>
      </c>
      <c r="H85" s="12" t="s">
        <v>53</v>
      </c>
      <c r="I85" s="12"/>
      <c r="J85" s="11">
        <v>30000</v>
      </c>
      <c r="K85" s="175" t="s">
        <v>54</v>
      </c>
      <c r="L85" s="17">
        <v>76135</v>
      </c>
      <c r="M85" s="14" t="s">
        <v>161</v>
      </c>
      <c r="N85" s="177">
        <v>10000</v>
      </c>
      <c r="O85" s="177">
        <f t="shared" si="12"/>
        <v>6666.6666666666661</v>
      </c>
      <c r="P85" s="177">
        <f t="shared" si="13"/>
        <v>3333.333333333333</v>
      </c>
      <c r="Q85" s="177">
        <f t="shared" si="14"/>
        <v>1666.6666666666665</v>
      </c>
      <c r="R85" s="177">
        <f t="shared" si="15"/>
        <v>1666.6666666666665</v>
      </c>
      <c r="S85" s="177">
        <f t="shared" si="16"/>
        <v>1666.6666666666665</v>
      </c>
      <c r="T85" s="177">
        <f t="shared" si="17"/>
        <v>1666.6666666666665</v>
      </c>
      <c r="U85" s="177">
        <f t="shared" si="18"/>
        <v>1666.6666666666665</v>
      </c>
      <c r="V85" s="177">
        <f t="shared" si="19"/>
        <v>1666.6666666666665</v>
      </c>
    </row>
    <row r="86" spans="1:22" x14ac:dyDescent="0.35">
      <c r="A86" s="296"/>
      <c r="B86" s="388" t="s">
        <v>117</v>
      </c>
      <c r="C86" s="389" t="s">
        <v>118</v>
      </c>
      <c r="D86" s="176">
        <v>1</v>
      </c>
      <c r="E86" s="176">
        <v>1</v>
      </c>
      <c r="F86" s="176">
        <v>1</v>
      </c>
      <c r="G86" s="176">
        <v>1</v>
      </c>
      <c r="H86" s="18" t="s">
        <v>119</v>
      </c>
      <c r="I86" s="12"/>
      <c r="J86" s="11">
        <v>30000</v>
      </c>
      <c r="K86" s="175" t="s">
        <v>54</v>
      </c>
      <c r="L86" s="17">
        <v>74225</v>
      </c>
      <c r="M86" s="14" t="s">
        <v>200</v>
      </c>
      <c r="N86" s="177">
        <v>8000</v>
      </c>
      <c r="O86" s="177">
        <f t="shared" si="12"/>
        <v>5333.333333333333</v>
      </c>
      <c r="P86" s="177">
        <f t="shared" si="13"/>
        <v>2666.6666666666665</v>
      </c>
      <c r="Q86" s="177">
        <f t="shared" si="14"/>
        <v>1333.3333333333333</v>
      </c>
      <c r="R86" s="177">
        <f t="shared" si="15"/>
        <v>1333.3333333333333</v>
      </c>
      <c r="S86" s="177">
        <f t="shared" si="16"/>
        <v>1333.3333333333333</v>
      </c>
      <c r="T86" s="177">
        <f t="shared" si="17"/>
        <v>1333.3333333333333</v>
      </c>
      <c r="U86" s="177">
        <f t="shared" si="18"/>
        <v>1333.3333333333333</v>
      </c>
      <c r="V86" s="177">
        <f t="shared" si="19"/>
        <v>1333.3333333333333</v>
      </c>
    </row>
    <row r="87" spans="1:22" x14ac:dyDescent="0.35">
      <c r="A87" s="296"/>
      <c r="B87" s="388"/>
      <c r="C87" s="390"/>
      <c r="D87" s="176">
        <v>1</v>
      </c>
      <c r="E87" s="176">
        <v>1</v>
      </c>
      <c r="F87" s="176">
        <v>1</v>
      </c>
      <c r="G87" s="176">
        <v>1</v>
      </c>
      <c r="H87" s="18" t="s">
        <v>53</v>
      </c>
      <c r="I87" s="20"/>
      <c r="J87" s="11">
        <v>30000</v>
      </c>
      <c r="K87" s="175" t="s">
        <v>54</v>
      </c>
      <c r="L87" s="17">
        <v>74225</v>
      </c>
      <c r="M87" s="14" t="s">
        <v>201</v>
      </c>
      <c r="N87" s="177">
        <v>14000</v>
      </c>
      <c r="O87" s="177">
        <f t="shared" si="12"/>
        <v>9333.3333333333321</v>
      </c>
      <c r="P87" s="177">
        <f t="shared" si="13"/>
        <v>4666.6666666666661</v>
      </c>
      <c r="Q87" s="177">
        <f t="shared" si="14"/>
        <v>2333.333333333333</v>
      </c>
      <c r="R87" s="177">
        <f t="shared" si="15"/>
        <v>2333.333333333333</v>
      </c>
      <c r="S87" s="177">
        <f t="shared" si="16"/>
        <v>2333.333333333333</v>
      </c>
      <c r="T87" s="177">
        <f t="shared" si="17"/>
        <v>2333.333333333333</v>
      </c>
      <c r="U87" s="177">
        <f t="shared" si="18"/>
        <v>2333.333333333333</v>
      </c>
      <c r="V87" s="177">
        <f t="shared" si="19"/>
        <v>2333.333333333333</v>
      </c>
    </row>
    <row r="88" spans="1:22" x14ac:dyDescent="0.35">
      <c r="A88" s="296"/>
      <c r="B88" s="388"/>
      <c r="C88" s="390"/>
      <c r="D88" s="176">
        <v>1</v>
      </c>
      <c r="E88" s="176">
        <v>1</v>
      </c>
      <c r="F88" s="176">
        <v>1</v>
      </c>
      <c r="G88" s="176">
        <v>1</v>
      </c>
      <c r="H88" s="12" t="s">
        <v>53</v>
      </c>
      <c r="I88" s="12"/>
      <c r="J88" s="11">
        <v>30000</v>
      </c>
      <c r="K88" s="175" t="s">
        <v>54</v>
      </c>
      <c r="L88" s="17">
        <v>76135</v>
      </c>
      <c r="M88" s="14" t="s">
        <v>161</v>
      </c>
      <c r="N88" s="177">
        <v>10000</v>
      </c>
      <c r="O88" s="177">
        <f t="shared" si="12"/>
        <v>6666.6666666666661</v>
      </c>
      <c r="P88" s="177">
        <f t="shared" si="13"/>
        <v>3333.333333333333</v>
      </c>
      <c r="Q88" s="177">
        <f t="shared" si="14"/>
        <v>1666.6666666666665</v>
      </c>
      <c r="R88" s="177">
        <f t="shared" si="15"/>
        <v>1666.6666666666665</v>
      </c>
      <c r="S88" s="177">
        <f t="shared" si="16"/>
        <v>1666.6666666666665</v>
      </c>
      <c r="T88" s="177">
        <f t="shared" si="17"/>
        <v>1666.6666666666665</v>
      </c>
      <c r="U88" s="177">
        <f t="shared" si="18"/>
        <v>1666.6666666666665</v>
      </c>
      <c r="V88" s="177">
        <f t="shared" si="19"/>
        <v>1666.6666666666665</v>
      </c>
    </row>
    <row r="89" spans="1:22" x14ac:dyDescent="0.35">
      <c r="A89" s="296"/>
      <c r="B89" s="178"/>
      <c r="C89" s="174" t="s">
        <v>120</v>
      </c>
      <c r="D89" s="21"/>
      <c r="E89" s="21"/>
      <c r="F89" s="21"/>
      <c r="G89" s="21"/>
      <c r="H89" s="21"/>
      <c r="I89" s="21"/>
      <c r="J89" s="21"/>
      <c r="K89" s="21"/>
      <c r="L89" s="21"/>
      <c r="M89" s="24"/>
      <c r="N89" s="19">
        <f>SUM(N77:N88)</f>
        <v>227238</v>
      </c>
      <c r="O89" s="19">
        <f t="shared" ref="O89:V89" si="20">SUM(O77:O88)</f>
        <v>151492</v>
      </c>
      <c r="P89" s="19">
        <f t="shared" si="20"/>
        <v>75746</v>
      </c>
      <c r="Q89" s="19">
        <f t="shared" si="20"/>
        <v>37873</v>
      </c>
      <c r="R89" s="19">
        <f t="shared" si="20"/>
        <v>37873</v>
      </c>
      <c r="S89" s="19">
        <f t="shared" si="20"/>
        <v>37873</v>
      </c>
      <c r="T89" s="19">
        <f t="shared" si="20"/>
        <v>37873</v>
      </c>
      <c r="U89" s="19">
        <f t="shared" si="20"/>
        <v>37873</v>
      </c>
      <c r="V89" s="19">
        <f t="shared" si="20"/>
        <v>37873</v>
      </c>
    </row>
    <row r="90" spans="1:22" ht="31" customHeight="1" x14ac:dyDescent="0.25">
      <c r="A90" s="295" t="s">
        <v>121</v>
      </c>
      <c r="B90" s="388" t="s">
        <v>122</v>
      </c>
      <c r="C90" s="389"/>
      <c r="D90" s="176">
        <v>1</v>
      </c>
      <c r="E90" s="176">
        <v>1</v>
      </c>
      <c r="F90" s="176">
        <v>1</v>
      </c>
      <c r="G90" s="176">
        <v>1</v>
      </c>
      <c r="H90" s="12" t="s">
        <v>53</v>
      </c>
      <c r="I90" s="12"/>
      <c r="J90" s="11">
        <v>30000</v>
      </c>
      <c r="K90" s="175" t="s">
        <v>54</v>
      </c>
      <c r="L90" s="23">
        <v>67305</v>
      </c>
      <c r="M90" s="14" t="s">
        <v>202</v>
      </c>
      <c r="N90" s="177">
        <v>66609.254814111482</v>
      </c>
      <c r="O90" s="177">
        <f t="shared" si="12"/>
        <v>44406.169876074317</v>
      </c>
      <c r="P90" s="177">
        <f t="shared" si="13"/>
        <v>22203.084938037158</v>
      </c>
      <c r="Q90" s="177">
        <f t="shared" si="14"/>
        <v>11101.542469018579</v>
      </c>
      <c r="R90" s="177">
        <f t="shared" si="15"/>
        <v>11101.542469018579</v>
      </c>
      <c r="S90" s="177">
        <f t="shared" si="16"/>
        <v>11101.542469018579</v>
      </c>
      <c r="T90" s="177">
        <f t="shared" si="17"/>
        <v>11101.542469018579</v>
      </c>
      <c r="U90" s="177">
        <f t="shared" si="18"/>
        <v>11101.542469018579</v>
      </c>
      <c r="V90" s="177">
        <f t="shared" si="19"/>
        <v>11101.542469018579</v>
      </c>
    </row>
    <row r="91" spans="1:22" x14ac:dyDescent="0.25">
      <c r="A91" s="295"/>
      <c r="B91" s="388"/>
      <c r="C91" s="390"/>
      <c r="D91" s="176">
        <v>1</v>
      </c>
      <c r="E91" s="176">
        <v>1</v>
      </c>
      <c r="F91" s="176">
        <v>1</v>
      </c>
      <c r="G91" s="176">
        <v>1</v>
      </c>
      <c r="H91" s="18" t="s">
        <v>53</v>
      </c>
      <c r="I91" s="20"/>
      <c r="J91" s="11">
        <v>30000</v>
      </c>
      <c r="K91" s="175" t="s">
        <v>54</v>
      </c>
      <c r="L91" s="23">
        <v>71465</v>
      </c>
      <c r="M91" s="14" t="s">
        <v>203</v>
      </c>
      <c r="N91" s="177">
        <v>45959.987002182017</v>
      </c>
      <c r="O91" s="177">
        <f t="shared" si="12"/>
        <v>30639.99133478801</v>
      </c>
      <c r="P91" s="177">
        <f t="shared" si="13"/>
        <v>15319.995667394005</v>
      </c>
      <c r="Q91" s="177">
        <f t="shared" si="14"/>
        <v>7659.9978336970025</v>
      </c>
      <c r="R91" s="177">
        <f t="shared" si="15"/>
        <v>7659.9978336970025</v>
      </c>
      <c r="S91" s="177">
        <f t="shared" si="16"/>
        <v>7659.9978336970025</v>
      </c>
      <c r="T91" s="177">
        <f t="shared" si="17"/>
        <v>7659.9978336970025</v>
      </c>
      <c r="U91" s="177">
        <f t="shared" si="18"/>
        <v>7659.9978336970025</v>
      </c>
      <c r="V91" s="177">
        <f t="shared" si="19"/>
        <v>7659.9978336970025</v>
      </c>
    </row>
    <row r="92" spans="1:22" x14ac:dyDescent="0.25">
      <c r="A92" s="295"/>
      <c r="B92" s="388"/>
      <c r="C92" s="390"/>
      <c r="D92" s="176">
        <v>1</v>
      </c>
      <c r="E92" s="176">
        <v>1</v>
      </c>
      <c r="F92" s="176">
        <v>1</v>
      </c>
      <c r="G92" s="176">
        <v>1</v>
      </c>
      <c r="H92" s="12" t="s">
        <v>53</v>
      </c>
      <c r="I92" s="12"/>
      <c r="J92" s="11">
        <v>30000</v>
      </c>
      <c r="K92" s="175" t="s">
        <v>54</v>
      </c>
      <c r="L92" s="23">
        <v>71465</v>
      </c>
      <c r="M92" s="14" t="s">
        <v>204</v>
      </c>
      <c r="N92" s="177">
        <v>22979.993501091009</v>
      </c>
      <c r="O92" s="177">
        <f t="shared" si="12"/>
        <v>15319.995667394005</v>
      </c>
      <c r="P92" s="177">
        <f t="shared" si="13"/>
        <v>7659.9978336970025</v>
      </c>
      <c r="Q92" s="177">
        <f t="shared" si="14"/>
        <v>3829.9989168485013</v>
      </c>
      <c r="R92" s="177">
        <f t="shared" si="15"/>
        <v>3829.9989168485013</v>
      </c>
      <c r="S92" s="177">
        <f t="shared" si="16"/>
        <v>3829.9989168485013</v>
      </c>
      <c r="T92" s="177">
        <f t="shared" si="17"/>
        <v>3829.9989168485013</v>
      </c>
      <c r="U92" s="177">
        <f t="shared" si="18"/>
        <v>3829.9989168485013</v>
      </c>
      <c r="V92" s="177">
        <f t="shared" si="19"/>
        <v>3829.9989168485013</v>
      </c>
    </row>
    <row r="93" spans="1:22" x14ac:dyDescent="0.25">
      <c r="A93" s="291"/>
      <c r="B93" s="388"/>
      <c r="C93" s="390"/>
      <c r="D93" s="176">
        <v>1</v>
      </c>
      <c r="E93" s="176">
        <v>1</v>
      </c>
      <c r="F93" s="176">
        <v>1</v>
      </c>
      <c r="G93" s="176">
        <v>1</v>
      </c>
      <c r="H93" s="18" t="s">
        <v>53</v>
      </c>
      <c r="I93" s="20"/>
      <c r="J93" s="11">
        <v>30000</v>
      </c>
      <c r="K93" s="175" t="s">
        <v>54</v>
      </c>
      <c r="L93" s="23">
        <v>71465</v>
      </c>
      <c r="M93" s="14" t="s">
        <v>205</v>
      </c>
      <c r="N93" s="177">
        <v>35091.333922069854</v>
      </c>
      <c r="O93" s="177">
        <f t="shared" si="12"/>
        <v>23394.222614713235</v>
      </c>
      <c r="P93" s="177">
        <f t="shared" si="13"/>
        <v>11697.111307356618</v>
      </c>
      <c r="Q93" s="177">
        <f t="shared" si="14"/>
        <v>5848.5556536783088</v>
      </c>
      <c r="R93" s="177">
        <f t="shared" si="15"/>
        <v>5848.5556536783088</v>
      </c>
      <c r="S93" s="177">
        <f t="shared" si="16"/>
        <v>5848.5556536783088</v>
      </c>
      <c r="T93" s="177">
        <f t="shared" si="17"/>
        <v>5848.5556536783088</v>
      </c>
      <c r="U93" s="177">
        <f t="shared" si="18"/>
        <v>5848.5556536783088</v>
      </c>
      <c r="V93" s="177">
        <f t="shared" si="19"/>
        <v>5848.5556536783088</v>
      </c>
    </row>
    <row r="94" spans="1:22" x14ac:dyDescent="0.25">
      <c r="A94" s="293"/>
      <c r="B94" s="388"/>
      <c r="C94" s="390"/>
      <c r="D94" s="176">
        <v>1</v>
      </c>
      <c r="E94" s="176">
        <v>1</v>
      </c>
      <c r="F94" s="176">
        <v>1</v>
      </c>
      <c r="G94" s="176">
        <v>1</v>
      </c>
      <c r="H94" s="18" t="s">
        <v>53</v>
      </c>
      <c r="I94" s="20"/>
      <c r="J94" s="11">
        <v>30000</v>
      </c>
      <c r="K94" s="175" t="s">
        <v>54</v>
      </c>
      <c r="L94" s="23">
        <v>71475</v>
      </c>
      <c r="M94" s="14" t="s">
        <v>206</v>
      </c>
      <c r="N94" s="177">
        <v>14322.653768215665</v>
      </c>
      <c r="O94" s="177">
        <f t="shared" si="12"/>
        <v>9548.43584547711</v>
      </c>
      <c r="P94" s="177">
        <f t="shared" si="13"/>
        <v>4774.217922738555</v>
      </c>
      <c r="Q94" s="177">
        <f t="shared" si="14"/>
        <v>2387.1089613692775</v>
      </c>
      <c r="R94" s="177">
        <f t="shared" si="15"/>
        <v>2387.1089613692775</v>
      </c>
      <c r="S94" s="177">
        <f t="shared" si="16"/>
        <v>2387.1089613692775</v>
      </c>
      <c r="T94" s="177">
        <f t="shared" si="17"/>
        <v>2387.1089613692775</v>
      </c>
      <c r="U94" s="177">
        <f t="shared" si="18"/>
        <v>2387.1089613692775</v>
      </c>
      <c r="V94" s="177">
        <f t="shared" si="19"/>
        <v>2387.1089613692775</v>
      </c>
    </row>
    <row r="95" spans="1:22" x14ac:dyDescent="0.25">
      <c r="A95" s="293"/>
      <c r="B95" s="388"/>
      <c r="C95" s="390"/>
      <c r="D95" s="176">
        <v>1</v>
      </c>
      <c r="E95" s="176">
        <v>1</v>
      </c>
      <c r="F95" s="176">
        <v>1</v>
      </c>
      <c r="G95" s="176">
        <v>1</v>
      </c>
      <c r="H95" s="18" t="s">
        <v>53</v>
      </c>
      <c r="I95" s="20"/>
      <c r="J95" s="11">
        <v>30000</v>
      </c>
      <c r="K95" s="175" t="s">
        <v>54</v>
      </c>
      <c r="L95" s="23">
        <v>71475</v>
      </c>
      <c r="M95" s="14" t="s">
        <v>207</v>
      </c>
      <c r="N95" s="177">
        <v>14322.653768215665</v>
      </c>
      <c r="O95" s="177">
        <f t="shared" si="12"/>
        <v>9548.43584547711</v>
      </c>
      <c r="P95" s="177">
        <f t="shared" si="13"/>
        <v>4774.217922738555</v>
      </c>
      <c r="Q95" s="177">
        <f t="shared" si="14"/>
        <v>2387.1089613692775</v>
      </c>
      <c r="R95" s="177">
        <f t="shared" si="15"/>
        <v>2387.1089613692775</v>
      </c>
      <c r="S95" s="177">
        <f t="shared" si="16"/>
        <v>2387.1089613692775</v>
      </c>
      <c r="T95" s="177">
        <f t="shared" si="17"/>
        <v>2387.1089613692775</v>
      </c>
      <c r="U95" s="177">
        <f t="shared" si="18"/>
        <v>2387.1089613692775</v>
      </c>
      <c r="V95" s="177">
        <f t="shared" si="19"/>
        <v>2387.1089613692775</v>
      </c>
    </row>
    <row r="96" spans="1:22" x14ac:dyDescent="0.25">
      <c r="A96" s="293"/>
      <c r="B96" s="388"/>
      <c r="C96" s="390"/>
      <c r="D96" s="176">
        <v>1</v>
      </c>
      <c r="E96" s="176">
        <v>1</v>
      </c>
      <c r="F96" s="176">
        <v>1</v>
      </c>
      <c r="G96" s="176">
        <v>1</v>
      </c>
      <c r="H96" s="18" t="s">
        <v>53</v>
      </c>
      <c r="I96" s="20"/>
      <c r="J96" s="11">
        <v>30000</v>
      </c>
      <c r="K96" s="175" t="s">
        <v>54</v>
      </c>
      <c r="L96" s="23">
        <v>71475</v>
      </c>
      <c r="M96" s="14" t="s">
        <v>208</v>
      </c>
      <c r="N96" s="177">
        <v>14322.653768215665</v>
      </c>
      <c r="O96" s="177">
        <f t="shared" si="12"/>
        <v>9548.43584547711</v>
      </c>
      <c r="P96" s="177">
        <f t="shared" si="13"/>
        <v>4774.217922738555</v>
      </c>
      <c r="Q96" s="177">
        <f t="shared" si="14"/>
        <v>2387.1089613692775</v>
      </c>
      <c r="R96" s="177">
        <f t="shared" si="15"/>
        <v>2387.1089613692775</v>
      </c>
      <c r="S96" s="177">
        <f t="shared" si="16"/>
        <v>2387.1089613692775</v>
      </c>
      <c r="T96" s="177">
        <f t="shared" si="17"/>
        <v>2387.1089613692775</v>
      </c>
      <c r="U96" s="177">
        <f t="shared" si="18"/>
        <v>2387.1089613692775</v>
      </c>
      <c r="V96" s="177">
        <f t="shared" si="19"/>
        <v>2387.1089613692775</v>
      </c>
    </row>
    <row r="97" spans="1:22" x14ac:dyDescent="0.25">
      <c r="A97" s="293"/>
      <c r="B97" s="388"/>
      <c r="C97" s="390"/>
      <c r="D97" s="176">
        <v>1</v>
      </c>
      <c r="E97" s="176">
        <v>1</v>
      </c>
      <c r="F97" s="176">
        <v>1</v>
      </c>
      <c r="G97" s="176">
        <v>1</v>
      </c>
      <c r="H97" s="18" t="s">
        <v>53</v>
      </c>
      <c r="I97" s="20"/>
      <c r="J97" s="11">
        <v>30000</v>
      </c>
      <c r="K97" s="175" t="s">
        <v>54</v>
      </c>
      <c r="L97" s="23">
        <v>71475</v>
      </c>
      <c r="M97" s="14" t="s">
        <v>209</v>
      </c>
      <c r="N97" s="177">
        <v>14322.653768215665</v>
      </c>
      <c r="O97" s="177">
        <f t="shared" si="12"/>
        <v>9548.43584547711</v>
      </c>
      <c r="P97" s="177">
        <f t="shared" si="13"/>
        <v>4774.217922738555</v>
      </c>
      <c r="Q97" s="177">
        <f t="shared" si="14"/>
        <v>2387.1089613692775</v>
      </c>
      <c r="R97" s="177">
        <f t="shared" si="15"/>
        <v>2387.1089613692775</v>
      </c>
      <c r="S97" s="177">
        <f t="shared" si="16"/>
        <v>2387.1089613692775</v>
      </c>
      <c r="T97" s="177">
        <f t="shared" si="17"/>
        <v>2387.1089613692775</v>
      </c>
      <c r="U97" s="177">
        <f t="shared" si="18"/>
        <v>2387.1089613692775</v>
      </c>
      <c r="V97" s="177">
        <f t="shared" si="19"/>
        <v>2387.1089613692775</v>
      </c>
    </row>
    <row r="98" spans="1:22" x14ac:dyDescent="0.25">
      <c r="A98" s="293"/>
      <c r="B98" s="388"/>
      <c r="C98" s="390"/>
      <c r="D98" s="176">
        <v>1</v>
      </c>
      <c r="E98" s="176">
        <v>1</v>
      </c>
      <c r="F98" s="176">
        <v>1</v>
      </c>
      <c r="G98" s="176">
        <v>1</v>
      </c>
      <c r="H98" s="18" t="s">
        <v>53</v>
      </c>
      <c r="I98" s="20"/>
      <c r="J98" s="11">
        <v>30000</v>
      </c>
      <c r="K98" s="175" t="s">
        <v>54</v>
      </c>
      <c r="L98" s="23">
        <v>71475</v>
      </c>
      <c r="M98" s="14" t="s">
        <v>210</v>
      </c>
      <c r="N98" s="177">
        <v>12178.92002525862</v>
      </c>
      <c r="O98" s="177">
        <f t="shared" si="12"/>
        <v>8119.2800168390795</v>
      </c>
      <c r="P98" s="177">
        <f t="shared" si="13"/>
        <v>4059.6400084195398</v>
      </c>
      <c r="Q98" s="177">
        <f t="shared" si="14"/>
        <v>2029.8200042097699</v>
      </c>
      <c r="R98" s="177">
        <f t="shared" si="15"/>
        <v>2029.8200042097699</v>
      </c>
      <c r="S98" s="177">
        <f t="shared" si="16"/>
        <v>2029.8200042097699</v>
      </c>
      <c r="T98" s="177">
        <f t="shared" si="17"/>
        <v>2029.8200042097699</v>
      </c>
      <c r="U98" s="177">
        <f t="shared" si="18"/>
        <v>2029.8200042097699</v>
      </c>
      <c r="V98" s="177">
        <f t="shared" si="19"/>
        <v>2029.8200042097699</v>
      </c>
    </row>
    <row r="99" spans="1:22" x14ac:dyDescent="0.25">
      <c r="A99" s="293"/>
      <c r="B99" s="388"/>
      <c r="C99" s="390"/>
      <c r="D99" s="176">
        <v>1</v>
      </c>
      <c r="E99" s="176">
        <v>1</v>
      </c>
      <c r="F99" s="176">
        <v>1</v>
      </c>
      <c r="G99" s="176">
        <v>1</v>
      </c>
      <c r="H99" s="18" t="s">
        <v>53</v>
      </c>
      <c r="I99" s="20"/>
      <c r="J99" s="11">
        <v>30000</v>
      </c>
      <c r="K99" s="175" t="s">
        <v>54</v>
      </c>
      <c r="L99" s="23">
        <v>71475</v>
      </c>
      <c r="M99" s="14" t="s">
        <v>211</v>
      </c>
      <c r="N99" s="177">
        <v>36366.521126785701</v>
      </c>
      <c r="O99" s="177"/>
      <c r="P99" s="177">
        <f>N99</f>
        <v>36366.521126785701</v>
      </c>
      <c r="Q99" s="177"/>
      <c r="R99" s="177"/>
      <c r="S99" s="177"/>
      <c r="T99" s="177"/>
      <c r="U99" s="177">
        <f>P99*0.5</f>
        <v>18183.260563392851</v>
      </c>
      <c r="V99" s="177">
        <f>P99*0.5</f>
        <v>18183.260563392851</v>
      </c>
    </row>
    <row r="100" spans="1:22" x14ac:dyDescent="0.25">
      <c r="A100" s="293"/>
      <c r="B100" s="388"/>
      <c r="C100" s="390"/>
      <c r="D100" s="176">
        <v>1</v>
      </c>
      <c r="E100" s="176">
        <v>1</v>
      </c>
      <c r="F100" s="176">
        <v>1</v>
      </c>
      <c r="G100" s="176">
        <v>1</v>
      </c>
      <c r="H100" s="18" t="s">
        <v>53</v>
      </c>
      <c r="I100" s="20"/>
      <c r="J100" s="11">
        <v>30000</v>
      </c>
      <c r="K100" s="175" t="s">
        <v>54</v>
      </c>
      <c r="L100" s="23">
        <v>71475</v>
      </c>
      <c r="M100" s="14" t="s">
        <v>212</v>
      </c>
      <c r="N100" s="177">
        <v>16894.889378314721</v>
      </c>
      <c r="O100" s="177">
        <f t="shared" si="12"/>
        <v>11263.259585543146</v>
      </c>
      <c r="P100" s="177">
        <f t="shared" si="13"/>
        <v>5631.6297927715732</v>
      </c>
      <c r="Q100" s="177">
        <f t="shared" si="14"/>
        <v>2815.8148963857866</v>
      </c>
      <c r="R100" s="177">
        <f t="shared" si="15"/>
        <v>2815.8148963857866</v>
      </c>
      <c r="S100" s="177">
        <f t="shared" si="16"/>
        <v>2815.8148963857866</v>
      </c>
      <c r="T100" s="177">
        <f t="shared" si="17"/>
        <v>2815.8148963857866</v>
      </c>
      <c r="U100" s="177">
        <f t="shared" si="18"/>
        <v>2815.8148963857866</v>
      </c>
      <c r="V100" s="177">
        <f t="shared" si="19"/>
        <v>2815.8148963857866</v>
      </c>
    </row>
    <row r="101" spans="1:22" x14ac:dyDescent="0.25">
      <c r="A101" s="293"/>
      <c r="B101" s="388"/>
      <c r="C101" s="390"/>
      <c r="D101" s="176">
        <v>1</v>
      </c>
      <c r="E101" s="176">
        <v>1</v>
      </c>
      <c r="F101" s="176">
        <v>1</v>
      </c>
      <c r="G101" s="176">
        <v>1</v>
      </c>
      <c r="H101" s="18" t="s">
        <v>53</v>
      </c>
      <c r="I101" s="20"/>
      <c r="J101" s="11">
        <v>30000</v>
      </c>
      <c r="K101" s="175" t="s">
        <v>54</v>
      </c>
      <c r="L101" s="23">
        <v>71635</v>
      </c>
      <c r="M101" s="14" t="s">
        <v>213</v>
      </c>
      <c r="N101" s="177">
        <v>4932</v>
      </c>
      <c r="O101" s="177">
        <f t="shared" si="12"/>
        <v>3288</v>
      </c>
      <c r="P101" s="177">
        <f t="shared" si="13"/>
        <v>1644</v>
      </c>
      <c r="Q101" s="177">
        <f t="shared" si="14"/>
        <v>822</v>
      </c>
      <c r="R101" s="177">
        <f t="shared" si="15"/>
        <v>822</v>
      </c>
      <c r="S101" s="177">
        <f t="shared" si="16"/>
        <v>822</v>
      </c>
      <c r="T101" s="177">
        <f t="shared" si="17"/>
        <v>822</v>
      </c>
      <c r="U101" s="177">
        <f t="shared" si="18"/>
        <v>822</v>
      </c>
      <c r="V101" s="177">
        <f t="shared" si="19"/>
        <v>822</v>
      </c>
    </row>
    <row r="102" spans="1:22" x14ac:dyDescent="0.25">
      <c r="A102" s="293"/>
      <c r="B102" s="388"/>
      <c r="C102" s="390"/>
      <c r="D102" s="176">
        <v>1</v>
      </c>
      <c r="E102" s="176">
        <v>1</v>
      </c>
      <c r="F102" s="176">
        <v>1</v>
      </c>
      <c r="G102" s="176">
        <v>1</v>
      </c>
      <c r="H102" s="18" t="s">
        <v>53</v>
      </c>
      <c r="I102" s="20"/>
      <c r="J102" s="11">
        <v>30000</v>
      </c>
      <c r="K102" s="175" t="s">
        <v>54</v>
      </c>
      <c r="L102" s="23">
        <v>71635</v>
      </c>
      <c r="M102" s="14" t="s">
        <v>214</v>
      </c>
      <c r="N102" s="177">
        <v>5000</v>
      </c>
      <c r="O102" s="177">
        <f t="shared" ref="O102" si="21">N102*$O$15</f>
        <v>3333.333333333333</v>
      </c>
      <c r="P102" s="177">
        <f t="shared" ref="P102" si="22">N102*$P$15</f>
        <v>1666.6666666666665</v>
      </c>
      <c r="Q102" s="177">
        <f t="shared" ref="Q102" si="23">N102*$Q$15</f>
        <v>833.33333333333326</v>
      </c>
      <c r="R102" s="177">
        <f t="shared" ref="R102" si="24">N102*$R$15</f>
        <v>833.33333333333326</v>
      </c>
      <c r="S102" s="177">
        <f t="shared" ref="S102" si="25">N102*$S$15</f>
        <v>833.33333333333326</v>
      </c>
      <c r="T102" s="177">
        <f t="shared" ref="T102" si="26">N102*$T$15</f>
        <v>833.33333333333326</v>
      </c>
      <c r="U102" s="177">
        <f t="shared" ref="U102" si="27">N102*$U$15</f>
        <v>833.33333333333326</v>
      </c>
      <c r="V102" s="177">
        <f t="shared" ref="V102" si="28">N102*$V$15</f>
        <v>833.33333333333326</v>
      </c>
    </row>
    <row r="103" spans="1:22" x14ac:dyDescent="0.25">
      <c r="A103" s="293"/>
      <c r="B103" s="388"/>
      <c r="C103" s="390"/>
      <c r="D103" s="176">
        <v>1</v>
      </c>
      <c r="E103" s="176">
        <v>1</v>
      </c>
      <c r="F103" s="176">
        <v>1</v>
      </c>
      <c r="G103" s="176">
        <v>1</v>
      </c>
      <c r="H103" s="18" t="s">
        <v>53</v>
      </c>
      <c r="I103" s="20"/>
      <c r="J103" s="11">
        <v>30000</v>
      </c>
      <c r="K103" s="175" t="s">
        <v>54</v>
      </c>
      <c r="L103" s="23">
        <v>73125</v>
      </c>
      <c r="M103" s="14" t="s">
        <v>215</v>
      </c>
      <c r="N103" s="177">
        <v>18793</v>
      </c>
      <c r="O103" s="177">
        <f t="shared" si="12"/>
        <v>12528.666666666666</v>
      </c>
      <c r="P103" s="177">
        <f t="shared" si="13"/>
        <v>6264.333333333333</v>
      </c>
      <c r="Q103" s="177">
        <f t="shared" si="14"/>
        <v>3132.1666666666665</v>
      </c>
      <c r="R103" s="177">
        <f t="shared" si="15"/>
        <v>3132.1666666666665</v>
      </c>
      <c r="S103" s="177">
        <f t="shared" si="16"/>
        <v>3132.1666666666665</v>
      </c>
      <c r="T103" s="177">
        <f t="shared" si="17"/>
        <v>3132.1666666666665</v>
      </c>
      <c r="U103" s="177">
        <f t="shared" si="18"/>
        <v>3132.1666666666665</v>
      </c>
      <c r="V103" s="177">
        <f t="shared" si="19"/>
        <v>3132.1666666666665</v>
      </c>
    </row>
    <row r="104" spans="1:22" x14ac:dyDescent="0.25">
      <c r="A104" s="293"/>
      <c r="B104" s="388" t="s">
        <v>123</v>
      </c>
      <c r="C104" s="390"/>
      <c r="D104" s="176">
        <v>1</v>
      </c>
      <c r="E104" s="176">
        <v>1</v>
      </c>
      <c r="F104" s="176">
        <v>1</v>
      </c>
      <c r="G104" s="176">
        <v>1</v>
      </c>
      <c r="H104" s="18" t="s">
        <v>53</v>
      </c>
      <c r="I104" s="20"/>
      <c r="J104" s="11">
        <v>30000</v>
      </c>
      <c r="K104" s="175" t="s">
        <v>54</v>
      </c>
      <c r="L104" s="23">
        <v>74112</v>
      </c>
      <c r="M104" s="14" t="s">
        <v>124</v>
      </c>
      <c r="N104" s="177">
        <v>5000</v>
      </c>
      <c r="O104" s="177">
        <f t="shared" si="12"/>
        <v>3333.333333333333</v>
      </c>
      <c r="P104" s="177">
        <f t="shared" si="13"/>
        <v>1666.6666666666665</v>
      </c>
      <c r="Q104" s="177">
        <f t="shared" si="14"/>
        <v>833.33333333333326</v>
      </c>
      <c r="R104" s="177">
        <f t="shared" si="15"/>
        <v>833.33333333333326</v>
      </c>
      <c r="S104" s="177">
        <f t="shared" si="16"/>
        <v>833.33333333333326</v>
      </c>
      <c r="T104" s="177">
        <f t="shared" si="17"/>
        <v>833.33333333333326</v>
      </c>
      <c r="U104" s="177">
        <f t="shared" si="18"/>
        <v>833.33333333333326</v>
      </c>
      <c r="V104" s="177">
        <f t="shared" si="19"/>
        <v>833.33333333333326</v>
      </c>
    </row>
    <row r="105" spans="1:22" x14ac:dyDescent="0.25">
      <c r="A105" s="293"/>
      <c r="B105" s="388"/>
      <c r="C105" s="390"/>
      <c r="D105" s="176">
        <v>1</v>
      </c>
      <c r="E105" s="176">
        <v>1</v>
      </c>
      <c r="F105" s="176">
        <v>1</v>
      </c>
      <c r="G105" s="176">
        <v>1</v>
      </c>
      <c r="H105" s="18" t="s">
        <v>53</v>
      </c>
      <c r="I105" s="20"/>
      <c r="J105" s="11">
        <v>30000</v>
      </c>
      <c r="K105" s="175" t="s">
        <v>54</v>
      </c>
      <c r="L105" s="23">
        <v>74112</v>
      </c>
      <c r="M105" s="14" t="s">
        <v>125</v>
      </c>
      <c r="N105" s="177">
        <v>5000</v>
      </c>
      <c r="O105" s="177">
        <f t="shared" si="12"/>
        <v>3333.333333333333</v>
      </c>
      <c r="P105" s="177">
        <f t="shared" si="13"/>
        <v>1666.6666666666665</v>
      </c>
      <c r="Q105" s="177">
        <f t="shared" si="14"/>
        <v>833.33333333333326</v>
      </c>
      <c r="R105" s="177">
        <f t="shared" si="15"/>
        <v>833.33333333333326</v>
      </c>
      <c r="S105" s="177">
        <f t="shared" si="16"/>
        <v>833.33333333333326</v>
      </c>
      <c r="T105" s="177">
        <f t="shared" si="17"/>
        <v>833.33333333333326</v>
      </c>
      <c r="U105" s="177">
        <f t="shared" si="18"/>
        <v>833.33333333333326</v>
      </c>
      <c r="V105" s="177">
        <f t="shared" si="19"/>
        <v>833.33333333333326</v>
      </c>
    </row>
    <row r="106" spans="1:22" x14ac:dyDescent="0.25">
      <c r="A106" s="293"/>
      <c r="B106" s="388"/>
      <c r="C106" s="390"/>
      <c r="D106" s="176">
        <v>1</v>
      </c>
      <c r="E106" s="176">
        <v>1</v>
      </c>
      <c r="F106" s="176">
        <v>1</v>
      </c>
      <c r="G106" s="176">
        <v>1</v>
      </c>
      <c r="H106" s="18" t="s">
        <v>53</v>
      </c>
      <c r="I106" s="20"/>
      <c r="J106" s="11">
        <v>30000</v>
      </c>
      <c r="K106" s="175" t="s">
        <v>54</v>
      </c>
      <c r="L106" s="23">
        <v>72105</v>
      </c>
      <c r="M106" s="14" t="s">
        <v>126</v>
      </c>
      <c r="N106" s="177">
        <v>12925.989042209909</v>
      </c>
      <c r="O106" s="177">
        <f>N106*$O$15</f>
        <v>8617.326028139938</v>
      </c>
      <c r="P106" s="177">
        <f t="shared" si="13"/>
        <v>4308.663014069969</v>
      </c>
      <c r="Q106" s="177">
        <f t="shared" si="14"/>
        <v>2154.3315070349845</v>
      </c>
      <c r="R106" s="177">
        <f t="shared" si="15"/>
        <v>2154.3315070349845</v>
      </c>
      <c r="S106" s="177">
        <f t="shared" si="16"/>
        <v>2154.3315070349845</v>
      </c>
      <c r="T106" s="177">
        <f t="shared" si="17"/>
        <v>2154.3315070349845</v>
      </c>
      <c r="U106" s="177">
        <f t="shared" si="18"/>
        <v>2154.3315070349845</v>
      </c>
      <c r="V106" s="177">
        <f t="shared" si="19"/>
        <v>2154.3315070349845</v>
      </c>
    </row>
    <row r="107" spans="1:22" x14ac:dyDescent="0.25">
      <c r="A107" s="293"/>
      <c r="B107" s="281"/>
      <c r="C107" s="282"/>
      <c r="D107" s="176">
        <v>1</v>
      </c>
      <c r="E107" s="176">
        <v>1</v>
      </c>
      <c r="F107" s="176">
        <v>1</v>
      </c>
      <c r="G107" s="176">
        <v>1</v>
      </c>
      <c r="H107" s="18" t="s">
        <v>53</v>
      </c>
      <c r="I107" s="20"/>
      <c r="J107" s="11">
        <v>30000</v>
      </c>
      <c r="K107" s="175" t="s">
        <v>54</v>
      </c>
      <c r="L107" s="23">
        <v>75105</v>
      </c>
      <c r="M107" s="14" t="s">
        <v>127</v>
      </c>
      <c r="N107" s="177">
        <f>SUM(N41,N63,N76,N89,N90:N106)*0.08</f>
        <v>120306.88031079085</v>
      </c>
      <c r="O107" s="177">
        <f>N107*$O$15</f>
        <v>80204.586873860564</v>
      </c>
      <c r="P107" s="177">
        <f t="shared" ref="P107" si="29">N107*$P$15</f>
        <v>40102.293436930282</v>
      </c>
      <c r="Q107" s="177">
        <f t="shared" ref="Q107" si="30">N107*$Q$15</f>
        <v>20051.146718465141</v>
      </c>
      <c r="R107" s="177">
        <f t="shared" ref="R107" si="31">N107*$R$15</f>
        <v>20051.146718465141</v>
      </c>
      <c r="S107" s="177">
        <f t="shared" ref="S107" si="32">N107*$S$15</f>
        <v>20051.146718465141</v>
      </c>
      <c r="T107" s="177">
        <f t="shared" ref="T107" si="33">N107*$T$15</f>
        <v>20051.146718465141</v>
      </c>
      <c r="U107" s="177">
        <f t="shared" ref="U107" si="34">N107*$U$15</f>
        <v>20051.146718465141</v>
      </c>
      <c r="V107" s="177">
        <f t="shared" ref="V107" si="35">N107*$V$15</f>
        <v>20051.146718465141</v>
      </c>
    </row>
    <row r="108" spans="1:22" x14ac:dyDescent="0.35">
      <c r="A108" s="296"/>
      <c r="B108" s="178"/>
      <c r="C108" s="174" t="s">
        <v>128</v>
      </c>
      <c r="D108" s="21"/>
      <c r="E108" s="21"/>
      <c r="F108" s="21"/>
      <c r="G108" s="21"/>
      <c r="H108" s="21"/>
      <c r="I108" s="21"/>
      <c r="J108" s="21"/>
      <c r="K108" s="21"/>
      <c r="L108" s="21"/>
      <c r="M108" s="24"/>
      <c r="N108" s="19">
        <f>SUM(N90:N107)</f>
        <v>465329.38419567689</v>
      </c>
      <c r="O108" s="19">
        <f t="shared" ref="O108:V108" si="36">SUM(O90:O106)</f>
        <v>205770.65517206682</v>
      </c>
      <c r="P108" s="19">
        <f t="shared" si="36"/>
        <v>139251.84871281908</v>
      </c>
      <c r="Q108" s="19">
        <f t="shared" si="36"/>
        <v>51442.663793016705</v>
      </c>
      <c r="R108" s="19">
        <f t="shared" si="36"/>
        <v>51442.663793016705</v>
      </c>
      <c r="S108" s="19">
        <f t="shared" si="36"/>
        <v>51442.663793016705</v>
      </c>
      <c r="T108" s="19">
        <f t="shared" si="36"/>
        <v>51442.663793016705</v>
      </c>
      <c r="U108" s="19">
        <f t="shared" si="36"/>
        <v>69625.924356409538</v>
      </c>
      <c r="V108" s="19">
        <f t="shared" si="36"/>
        <v>69625.924356409538</v>
      </c>
    </row>
    <row r="109" spans="1:22" x14ac:dyDescent="0.25">
      <c r="A109" s="297"/>
      <c r="B109" s="171"/>
      <c r="C109" s="195" t="s">
        <v>129</v>
      </c>
      <c r="D109" s="25"/>
      <c r="E109" s="26"/>
      <c r="F109" s="26"/>
      <c r="G109" s="27"/>
      <c r="H109" s="28"/>
      <c r="I109" s="29"/>
      <c r="J109" s="29"/>
      <c r="K109" s="30"/>
      <c r="L109" s="31"/>
      <c r="M109" s="32"/>
      <c r="N109" s="45">
        <f t="shared" ref="N109:V109" si="37">N76+N63+N41+N89+N108</f>
        <v>1624142.884195677</v>
      </c>
      <c r="O109" s="45">
        <f t="shared" si="37"/>
        <v>968312.98850540002</v>
      </c>
      <c r="P109" s="45">
        <f t="shared" si="37"/>
        <v>520523.01537948567</v>
      </c>
      <c r="Q109" s="45">
        <f t="shared" si="37"/>
        <v>242078.24712635</v>
      </c>
      <c r="R109" s="45">
        <f t="shared" si="37"/>
        <v>242078.24712635</v>
      </c>
      <c r="S109" s="45">
        <f t="shared" si="37"/>
        <v>242078.24712635</v>
      </c>
      <c r="T109" s="45">
        <f t="shared" si="37"/>
        <v>257078.24712635006</v>
      </c>
      <c r="U109" s="45">
        <f t="shared" si="37"/>
        <v>260261.50768974284</v>
      </c>
      <c r="V109" s="45">
        <f t="shared" si="37"/>
        <v>260261.50768974284</v>
      </c>
    </row>
    <row r="110" spans="1:22" x14ac:dyDescent="0.25">
      <c r="A110" s="298"/>
      <c r="B110" s="171"/>
      <c r="C110" s="194"/>
      <c r="D110" s="190"/>
      <c r="E110" s="190"/>
      <c r="F110" s="190"/>
      <c r="G110" s="190"/>
      <c r="H110" s="190"/>
      <c r="I110" s="190"/>
      <c r="J110" s="190"/>
      <c r="K110" s="190"/>
      <c r="L110" s="191"/>
      <c r="M110" s="192"/>
      <c r="N110" s="193"/>
      <c r="O110" s="193"/>
      <c r="P110" s="193"/>
      <c r="Q110" s="193"/>
      <c r="R110" s="193"/>
      <c r="S110" s="193"/>
      <c r="T110" s="193"/>
      <c r="U110" s="193"/>
      <c r="V110" s="193"/>
    </row>
    <row r="111" spans="1:22" x14ac:dyDescent="0.25">
      <c r="A111" s="298"/>
      <c r="B111" s="171"/>
      <c r="C111" s="194" t="s">
        <v>216</v>
      </c>
      <c r="D111" s="190"/>
      <c r="E111" s="190"/>
      <c r="F111" s="190"/>
      <c r="G111" s="190"/>
      <c r="H111" s="190"/>
      <c r="I111" s="190"/>
      <c r="J111" s="190"/>
      <c r="K111" s="190"/>
      <c r="L111" s="191"/>
      <c r="M111" s="192"/>
      <c r="N111" s="193">
        <v>0</v>
      </c>
      <c r="O111" s="193">
        <v>0</v>
      </c>
      <c r="P111" s="193">
        <v>0</v>
      </c>
      <c r="Q111" s="193">
        <v>0</v>
      </c>
      <c r="R111" s="193">
        <v>0</v>
      </c>
      <c r="S111" s="193">
        <v>0</v>
      </c>
      <c r="T111" s="193">
        <v>0</v>
      </c>
      <c r="U111" s="193">
        <v>0</v>
      </c>
      <c r="V111" s="193">
        <v>0</v>
      </c>
    </row>
    <row r="112" spans="1:22" x14ac:dyDescent="0.25">
      <c r="A112" s="298"/>
      <c r="B112" s="171"/>
      <c r="C112" s="194" t="s">
        <v>130</v>
      </c>
      <c r="D112" s="190"/>
      <c r="E112" s="190"/>
      <c r="F112" s="190"/>
      <c r="G112" s="190"/>
      <c r="H112" s="190"/>
      <c r="I112" s="190"/>
      <c r="J112" s="190"/>
      <c r="K112" s="190"/>
      <c r="L112" s="191"/>
      <c r="M112" s="192"/>
      <c r="N112" s="193">
        <f>N106</f>
        <v>12925.989042209909</v>
      </c>
      <c r="O112" s="193">
        <f t="shared" ref="O112:V112" si="38">O109*0.01</f>
        <v>9683.1298850540006</v>
      </c>
      <c r="P112" s="193">
        <f t="shared" si="38"/>
        <v>5205.230153794857</v>
      </c>
      <c r="Q112" s="193">
        <f t="shared" si="38"/>
        <v>2420.7824712635002</v>
      </c>
      <c r="R112" s="193">
        <f t="shared" si="38"/>
        <v>2420.7824712635002</v>
      </c>
      <c r="S112" s="193">
        <f t="shared" si="38"/>
        <v>2420.7824712635002</v>
      </c>
      <c r="T112" s="193">
        <f t="shared" si="38"/>
        <v>2570.7824712635006</v>
      </c>
      <c r="U112" s="193">
        <f t="shared" si="38"/>
        <v>2602.6150768974285</v>
      </c>
      <c r="V112" s="193">
        <f t="shared" si="38"/>
        <v>2602.6150768974285</v>
      </c>
    </row>
    <row r="113" spans="1:22" x14ac:dyDescent="0.25">
      <c r="A113" s="298"/>
      <c r="B113" s="171"/>
      <c r="C113" s="194" t="s">
        <v>125</v>
      </c>
      <c r="D113" s="190"/>
      <c r="E113" s="190"/>
      <c r="F113" s="190"/>
      <c r="G113" s="190"/>
      <c r="H113" s="190"/>
      <c r="I113" s="190"/>
      <c r="J113" s="190"/>
      <c r="K113" s="190"/>
      <c r="L113" s="191"/>
      <c r="M113" s="192"/>
      <c r="N113" s="193">
        <f>N105</f>
        <v>5000</v>
      </c>
      <c r="O113" s="193">
        <f t="shared" ref="O113:V113" si="39">O105</f>
        <v>3333.333333333333</v>
      </c>
      <c r="P113" s="193">
        <f t="shared" si="39"/>
        <v>1666.6666666666665</v>
      </c>
      <c r="Q113" s="193">
        <f t="shared" si="39"/>
        <v>833.33333333333326</v>
      </c>
      <c r="R113" s="193">
        <f t="shared" si="39"/>
        <v>833.33333333333326</v>
      </c>
      <c r="S113" s="193">
        <f t="shared" si="39"/>
        <v>833.33333333333326</v>
      </c>
      <c r="T113" s="193">
        <f t="shared" si="39"/>
        <v>833.33333333333326</v>
      </c>
      <c r="U113" s="193">
        <f t="shared" si="39"/>
        <v>833.33333333333326</v>
      </c>
      <c r="V113" s="193">
        <f t="shared" si="39"/>
        <v>833.33333333333326</v>
      </c>
    </row>
    <row r="114" spans="1:22" x14ac:dyDescent="0.25">
      <c r="A114" s="298"/>
      <c r="B114" s="171"/>
      <c r="C114" s="194" t="s">
        <v>131</v>
      </c>
      <c r="D114" s="190"/>
      <c r="E114" s="190"/>
      <c r="F114" s="190"/>
      <c r="G114" s="190"/>
      <c r="H114" s="190"/>
      <c r="I114" s="190"/>
      <c r="J114" s="190"/>
      <c r="K114" s="190"/>
      <c r="L114" s="191"/>
      <c r="M114" s="192"/>
      <c r="N114" s="193">
        <f>SUM(N90:N103)</f>
        <v>322096.51484267612</v>
      </c>
      <c r="O114" s="193"/>
      <c r="P114" s="193"/>
      <c r="Q114" s="193"/>
      <c r="R114" s="193"/>
      <c r="S114" s="193"/>
      <c r="T114" s="193"/>
      <c r="U114" s="193"/>
      <c r="V114" s="193"/>
    </row>
    <row r="115" spans="1:22" x14ac:dyDescent="0.25">
      <c r="A115" s="298"/>
      <c r="B115" s="171"/>
      <c r="C115" s="194" t="s">
        <v>132</v>
      </c>
      <c r="D115" s="190"/>
      <c r="E115" s="190"/>
      <c r="F115" s="190"/>
      <c r="G115" s="190"/>
      <c r="H115" s="190"/>
      <c r="I115" s="190"/>
      <c r="J115" s="190"/>
      <c r="K115" s="190"/>
      <c r="L115" s="191"/>
      <c r="M115" s="192"/>
      <c r="N115" s="193">
        <f>(N109+N112)*0.07</f>
        <v>114594.8211266521</v>
      </c>
      <c r="O115" s="193">
        <f t="shared" ref="O115:V115" si="40">(O109+O112)*0.07</f>
        <v>68459.728287331789</v>
      </c>
      <c r="P115" s="193">
        <f t="shared" si="40"/>
        <v>36800.977187329641</v>
      </c>
      <c r="Q115" s="193">
        <f t="shared" si="40"/>
        <v>17114.932071832947</v>
      </c>
      <c r="R115" s="193">
        <f t="shared" si="40"/>
        <v>17114.932071832947</v>
      </c>
      <c r="S115" s="193">
        <f t="shared" si="40"/>
        <v>17114.932071832947</v>
      </c>
      <c r="T115" s="193">
        <f t="shared" si="40"/>
        <v>18175.432071832951</v>
      </c>
      <c r="U115" s="193">
        <f t="shared" si="40"/>
        <v>18400.488593664821</v>
      </c>
      <c r="V115" s="193">
        <f t="shared" si="40"/>
        <v>18400.488593664821</v>
      </c>
    </row>
    <row r="116" spans="1:22" ht="31" x14ac:dyDescent="0.25">
      <c r="A116" s="298"/>
      <c r="B116" s="171"/>
      <c r="C116" s="205" t="s">
        <v>133</v>
      </c>
      <c r="D116" s="190"/>
      <c r="E116" s="190"/>
      <c r="F116" s="190"/>
      <c r="G116" s="190"/>
      <c r="H116" s="190"/>
      <c r="I116" s="190"/>
      <c r="J116" s="190"/>
      <c r="K116" s="190"/>
      <c r="L116" s="191"/>
      <c r="M116" s="192"/>
      <c r="N116" s="193">
        <f>N109-N107</f>
        <v>1503836.0038848862</v>
      </c>
      <c r="O116" s="193">
        <f t="shared" ref="O116:V116" si="41">SUM(O111:O115)+O109</f>
        <v>1049789.1800111192</v>
      </c>
      <c r="P116" s="193">
        <f t="shared" si="41"/>
        <v>564195.88938727684</v>
      </c>
      <c r="Q116" s="193">
        <f t="shared" si="41"/>
        <v>262447.29500277981</v>
      </c>
      <c r="R116" s="193">
        <f t="shared" si="41"/>
        <v>262447.29500277981</v>
      </c>
      <c r="S116" s="193">
        <f t="shared" si="41"/>
        <v>262447.29500277981</v>
      </c>
      <c r="T116" s="193">
        <f t="shared" si="41"/>
        <v>278657.79500277987</v>
      </c>
      <c r="U116" s="193">
        <f t="shared" si="41"/>
        <v>282097.94469363842</v>
      </c>
      <c r="V116" s="193">
        <f t="shared" si="41"/>
        <v>282097.94469363842</v>
      </c>
    </row>
    <row r="117" spans="1:22" x14ac:dyDescent="0.25">
      <c r="A117" s="298"/>
      <c r="B117" s="171"/>
      <c r="C117" s="194" t="s">
        <v>134</v>
      </c>
      <c r="D117" s="190"/>
      <c r="E117" s="190"/>
      <c r="F117" s="190"/>
      <c r="G117" s="190"/>
      <c r="H117" s="190"/>
      <c r="I117" s="190"/>
      <c r="J117" s="190"/>
      <c r="K117" s="190"/>
      <c r="L117" s="191"/>
      <c r="M117" s="192"/>
      <c r="N117" s="193">
        <f>N116*0.08</f>
        <v>120306.88031079089</v>
      </c>
      <c r="O117" s="193">
        <f t="shared" ref="O117:V117" si="42">O116*0.08</f>
        <v>83983.134400889539</v>
      </c>
      <c r="P117" s="193">
        <f t="shared" si="42"/>
        <v>45135.671150982147</v>
      </c>
      <c r="Q117" s="193">
        <f t="shared" si="42"/>
        <v>20995.783600222385</v>
      </c>
      <c r="R117" s="193">
        <f t="shared" si="42"/>
        <v>20995.783600222385</v>
      </c>
      <c r="S117" s="193">
        <f t="shared" si="42"/>
        <v>20995.783600222385</v>
      </c>
      <c r="T117" s="193">
        <f t="shared" si="42"/>
        <v>22292.623600222389</v>
      </c>
      <c r="U117" s="193">
        <f t="shared" si="42"/>
        <v>22567.835575491074</v>
      </c>
      <c r="V117" s="193">
        <f t="shared" si="42"/>
        <v>22567.835575491074</v>
      </c>
    </row>
    <row r="118" spans="1:22" x14ac:dyDescent="0.25">
      <c r="A118" s="378" t="s">
        <v>135</v>
      </c>
      <c r="B118" s="379"/>
      <c r="C118" s="379"/>
      <c r="D118" s="379"/>
      <c r="E118" s="379"/>
      <c r="F118" s="379"/>
      <c r="G118" s="379"/>
      <c r="H118" s="379"/>
      <c r="I118" s="379"/>
      <c r="J118" s="379"/>
      <c r="K118" s="379"/>
      <c r="L118" s="379"/>
      <c r="M118" s="379"/>
      <c r="N118" s="33">
        <f>N116+N117</f>
        <v>1624142.884195677</v>
      </c>
      <c r="O118" s="33">
        <f t="shared" ref="O118:V118" si="43">O116+O117</f>
        <v>1133772.3144120087</v>
      </c>
      <c r="P118" s="33">
        <f t="shared" si="43"/>
        <v>609331.56053825899</v>
      </c>
      <c r="Q118" s="33">
        <f t="shared" si="43"/>
        <v>283443.07860300218</v>
      </c>
      <c r="R118" s="33">
        <f t="shared" si="43"/>
        <v>283443.07860300218</v>
      </c>
      <c r="S118" s="33">
        <f t="shared" si="43"/>
        <v>283443.07860300218</v>
      </c>
      <c r="T118" s="33">
        <f t="shared" si="43"/>
        <v>300950.41860300227</v>
      </c>
      <c r="U118" s="33">
        <f t="shared" si="43"/>
        <v>304665.78026912949</v>
      </c>
      <c r="V118" s="33">
        <f t="shared" si="43"/>
        <v>304665.78026912949</v>
      </c>
    </row>
    <row r="119" spans="1:22" x14ac:dyDescent="0.25">
      <c r="A119" s="378"/>
      <c r="B119" s="379"/>
      <c r="C119" s="379"/>
      <c r="D119" s="379"/>
      <c r="E119" s="379"/>
      <c r="F119" s="379"/>
      <c r="G119" s="379"/>
      <c r="H119" s="379"/>
      <c r="I119" s="379"/>
      <c r="J119" s="379"/>
      <c r="K119" s="379"/>
      <c r="L119" s="379"/>
      <c r="M119" s="379"/>
      <c r="N119" s="34"/>
      <c r="O119" s="34"/>
      <c r="P119" s="34"/>
      <c r="Q119" s="34"/>
      <c r="R119" s="34"/>
      <c r="S119" s="34"/>
      <c r="T119" s="34"/>
      <c r="U119" s="34"/>
      <c r="V119" s="34"/>
    </row>
    <row r="120" spans="1:22" x14ac:dyDescent="0.25">
      <c r="A120" s="299"/>
      <c r="M120" s="35"/>
      <c r="N120" s="285"/>
      <c r="O120" s="35"/>
      <c r="P120" s="35"/>
      <c r="Q120" s="35"/>
      <c r="R120" s="35"/>
      <c r="S120" s="35"/>
      <c r="T120" s="35"/>
      <c r="U120" s="35"/>
      <c r="V120" s="35"/>
    </row>
    <row r="121" spans="1:22" x14ac:dyDescent="0.25">
      <c r="A121" s="300" t="s">
        <v>136</v>
      </c>
      <c r="B121" s="210"/>
      <c r="C121" s="211"/>
      <c r="N121" s="284"/>
    </row>
    <row r="122" spans="1:22" s="37" customFormat="1" x14ac:dyDescent="0.35">
      <c r="A122" s="301" t="s">
        <v>137</v>
      </c>
      <c r="B122" s="212" t="s">
        <v>138</v>
      </c>
      <c r="C122" s="213" t="s">
        <v>139</v>
      </c>
      <c r="M122" s="207"/>
      <c r="N122" s="283"/>
      <c r="O122" s="208"/>
      <c r="P122" s="208"/>
      <c r="Q122" s="208"/>
      <c r="R122" s="208"/>
      <c r="S122" s="208"/>
      <c r="T122" s="208"/>
      <c r="U122" s="208"/>
      <c r="V122" s="208"/>
    </row>
    <row r="123" spans="1:22" x14ac:dyDescent="0.25">
      <c r="A123" s="302" t="s">
        <v>58</v>
      </c>
      <c r="B123" s="206" t="s">
        <v>140</v>
      </c>
      <c r="C123" s="307">
        <f>SUM(N22,N26,N40,N48,N54,N65,N73,N78)</f>
        <v>126500</v>
      </c>
    </row>
    <row r="124" spans="1:22" x14ac:dyDescent="0.25">
      <c r="A124" s="302" t="s">
        <v>141</v>
      </c>
      <c r="B124" s="308" t="s">
        <v>142</v>
      </c>
      <c r="C124" s="307">
        <f>N69</f>
        <v>30000</v>
      </c>
    </row>
    <row r="125" spans="1:22" x14ac:dyDescent="0.25">
      <c r="A125" s="302" t="s">
        <v>143</v>
      </c>
      <c r="B125" s="206" t="s">
        <v>140</v>
      </c>
      <c r="C125" s="309">
        <f>N70</f>
        <v>10000</v>
      </c>
    </row>
    <row r="126" spans="1:22" x14ac:dyDescent="0.25">
      <c r="A126" s="302" t="s">
        <v>144</v>
      </c>
      <c r="B126" s="206" t="s">
        <v>140</v>
      </c>
      <c r="C126" s="309">
        <f>N83</f>
        <v>46128</v>
      </c>
    </row>
    <row r="127" spans="1:22" x14ac:dyDescent="0.25">
      <c r="A127" s="302" t="s">
        <v>145</v>
      </c>
      <c r="B127" s="206" t="s">
        <v>140</v>
      </c>
      <c r="C127" s="309">
        <f>N52</f>
        <v>75000</v>
      </c>
    </row>
    <row r="128" spans="1:22" x14ac:dyDescent="0.25">
      <c r="A128" s="302" t="s">
        <v>10</v>
      </c>
      <c r="B128" s="308" t="s">
        <v>146</v>
      </c>
      <c r="C128" s="310">
        <f>N109-SUM(C123:C127)</f>
        <v>1336514.884195677</v>
      </c>
    </row>
    <row r="129" spans="1:22" s="37" customFormat="1" x14ac:dyDescent="0.25">
      <c r="A129" s="303" t="s">
        <v>147</v>
      </c>
      <c r="B129" s="209"/>
      <c r="C129" s="311">
        <f>SUM(C123:C128)</f>
        <v>1624142.884195677</v>
      </c>
      <c r="M129" s="207"/>
      <c r="N129" s="208"/>
      <c r="O129" s="208"/>
      <c r="P129" s="208"/>
      <c r="Q129" s="208"/>
      <c r="R129" s="208"/>
      <c r="S129" s="208"/>
      <c r="T129" s="208"/>
      <c r="U129" s="208"/>
      <c r="V129" s="208"/>
    </row>
    <row r="133" spans="1:22" x14ac:dyDescent="0.25">
      <c r="A133" s="286" t="s">
        <v>148</v>
      </c>
      <c r="D133" s="380" t="s">
        <v>149</v>
      </c>
      <c r="E133" s="381"/>
      <c r="F133" s="381"/>
      <c r="G133" s="381"/>
      <c r="H133" s="381"/>
      <c r="I133" s="39"/>
      <c r="J133" s="39"/>
      <c r="L133" s="38"/>
      <c r="M133" s="40" t="s">
        <v>150</v>
      </c>
    </row>
    <row r="134" spans="1:22" x14ac:dyDescent="0.25">
      <c r="A134" s="304" t="s">
        <v>151</v>
      </c>
      <c r="B134" s="41"/>
      <c r="D134" s="380" t="s">
        <v>152</v>
      </c>
      <c r="E134" s="381"/>
      <c r="F134" s="381"/>
      <c r="G134" s="381"/>
      <c r="H134" s="381"/>
      <c r="I134" s="39"/>
      <c r="J134" s="39"/>
      <c r="K134" s="42"/>
      <c r="L134" s="42"/>
      <c r="M134" s="43" t="s">
        <v>153</v>
      </c>
    </row>
    <row r="135" spans="1:22" x14ac:dyDescent="0.25">
      <c r="L135" s="2"/>
      <c r="M135" s="1"/>
    </row>
    <row r="136" spans="1:22" x14ac:dyDescent="0.25">
      <c r="A136" s="382" t="s">
        <v>154</v>
      </c>
      <c r="B136" s="383"/>
      <c r="C136" s="384"/>
      <c r="D136" s="384"/>
      <c r="E136" s="384"/>
      <c r="F136" s="384"/>
      <c r="G136" s="384"/>
      <c r="H136" s="384"/>
      <c r="I136" s="384"/>
      <c r="J136" s="384"/>
      <c r="K136" s="384"/>
      <c r="L136" s="384"/>
      <c r="M136" s="384"/>
      <c r="N136" s="385"/>
      <c r="O136" s="1"/>
      <c r="P136" s="1"/>
      <c r="Q136" s="1"/>
      <c r="R136" s="1"/>
      <c r="S136" s="1"/>
      <c r="T136" s="1"/>
      <c r="U136" s="1"/>
      <c r="V136" s="1"/>
    </row>
  </sheetData>
  <sheetProtection formatCells="0" formatRows="0" insertRows="0" deleteRows="0" selectLockedCells="1" sort="0" autoFilter="0"/>
  <mergeCells count="42">
    <mergeCell ref="C1:N2"/>
    <mergeCell ref="C3:N3"/>
    <mergeCell ref="A16:A17"/>
    <mergeCell ref="D16:G16"/>
    <mergeCell ref="H16:H17"/>
    <mergeCell ref="K16:N16"/>
    <mergeCell ref="B17:C17"/>
    <mergeCell ref="B18:B24"/>
    <mergeCell ref="C18:C24"/>
    <mergeCell ref="B25:B32"/>
    <mergeCell ref="C25:C32"/>
    <mergeCell ref="B33:B37"/>
    <mergeCell ref="C33:C37"/>
    <mergeCell ref="B38:B40"/>
    <mergeCell ref="C38:C40"/>
    <mergeCell ref="B42:B44"/>
    <mergeCell ref="C42:C44"/>
    <mergeCell ref="B45:B51"/>
    <mergeCell ref="C45:C51"/>
    <mergeCell ref="B52:B57"/>
    <mergeCell ref="C52:C57"/>
    <mergeCell ref="B58:B62"/>
    <mergeCell ref="C58:C62"/>
    <mergeCell ref="B64:B68"/>
    <mergeCell ref="C64:C68"/>
    <mergeCell ref="B69:B75"/>
    <mergeCell ref="C69:C75"/>
    <mergeCell ref="B77:B82"/>
    <mergeCell ref="C77:C82"/>
    <mergeCell ref="B83:B85"/>
    <mergeCell ref="C83:C85"/>
    <mergeCell ref="B86:B88"/>
    <mergeCell ref="C86:C88"/>
    <mergeCell ref="B90:B103"/>
    <mergeCell ref="C90:C103"/>
    <mergeCell ref="B104:B106"/>
    <mergeCell ref="C104:C106"/>
    <mergeCell ref="A118:M118"/>
    <mergeCell ref="A119:M119"/>
    <mergeCell ref="D133:H133"/>
    <mergeCell ref="D134:H134"/>
    <mergeCell ref="A136:N136"/>
  </mergeCells>
  <phoneticPr fontId="5" type="noConversion"/>
  <pageMargins left="0.2" right="0.2" top="0.35" bottom="0.35" header="0.17" footer="0.17"/>
  <pageSetup paperSize="9" scale="42" fitToHeight="8" orientation="landscape" verticalDpi="1200" r:id="rId1"/>
  <headerFooter alignWithMargins="0">
    <oddFooter>&amp;R&amp;"Myriad Pro,Regular"&amp;8Page &amp;P / &amp;N</oddFooter>
  </headerFooter>
  <rowBreaks count="1" manualBreakCount="1">
    <brk id="62"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27198-5735-4443-814C-357623C3F6E6}">
  <sheetPr>
    <tabColor theme="4" tint="0.39997558519241921"/>
  </sheetPr>
  <dimension ref="A1:N25"/>
  <sheetViews>
    <sheetView topLeftCell="A8" zoomScale="70" zoomScaleNormal="70" workbookViewId="0">
      <selection activeCell="C37" sqref="C37"/>
    </sheetView>
  </sheetViews>
  <sheetFormatPr defaultColWidth="9.109375" defaultRowHeight="11.25" customHeight="1" x14ac:dyDescent="0.3"/>
  <cols>
    <col min="1" max="1" width="29" style="44" customWidth="1"/>
    <col min="2" max="4" width="29.33203125" style="44" customWidth="1"/>
    <col min="5" max="8" width="10.109375" style="44" customWidth="1"/>
    <col min="9" max="14" width="29.33203125" style="44" customWidth="1"/>
    <col min="15" max="16384" width="9.109375" style="44"/>
  </cols>
  <sheetData>
    <row r="1" spans="1:14" ht="39" customHeight="1" x14ac:dyDescent="0.3">
      <c r="A1" s="438" t="s">
        <v>217</v>
      </c>
      <c r="B1" s="438"/>
      <c r="C1" s="438"/>
      <c r="D1" s="438"/>
      <c r="E1" s="438"/>
      <c r="F1" s="438"/>
      <c r="G1" s="438"/>
      <c r="H1" s="438"/>
      <c r="I1" s="438"/>
      <c r="J1" s="438"/>
      <c r="K1" s="438"/>
      <c r="L1" s="438"/>
      <c r="M1" s="438"/>
      <c r="N1" s="438"/>
    </row>
    <row r="2" spans="1:14" ht="37.15" customHeight="1" x14ac:dyDescent="0.3">
      <c r="A2" s="46" t="s">
        <v>218</v>
      </c>
      <c r="B2" s="439"/>
      <c r="C2" s="440"/>
      <c r="D2" s="440"/>
      <c r="E2" s="440"/>
      <c r="F2" s="440"/>
      <c r="G2" s="440"/>
      <c r="H2" s="440"/>
      <c r="I2" s="440"/>
      <c r="J2" s="440"/>
      <c r="K2" s="440"/>
      <c r="L2" s="440"/>
      <c r="M2" s="440"/>
      <c r="N2" s="441"/>
    </row>
    <row r="3" spans="1:14" ht="37.15" customHeight="1" x14ac:dyDescent="0.3">
      <c r="A3" s="47" t="s">
        <v>219</v>
      </c>
      <c r="B3" s="439"/>
      <c r="C3" s="440"/>
      <c r="D3" s="440"/>
      <c r="E3" s="440"/>
      <c r="F3" s="440"/>
      <c r="G3" s="440"/>
      <c r="H3" s="440"/>
      <c r="I3" s="440"/>
      <c r="J3" s="440"/>
      <c r="K3" s="440"/>
      <c r="L3" s="440"/>
      <c r="M3" s="440"/>
      <c r="N3" s="440"/>
    </row>
    <row r="4" spans="1:14" ht="22.9" customHeight="1" x14ac:dyDescent="0.3">
      <c r="A4" s="48" t="s">
        <v>220</v>
      </c>
      <c r="B4" s="442"/>
      <c r="C4" s="443"/>
      <c r="D4" s="443"/>
      <c r="E4" s="443"/>
      <c r="F4" s="443"/>
      <c r="G4" s="443"/>
      <c r="H4" s="443"/>
      <c r="I4" s="443"/>
      <c r="J4" s="443"/>
      <c r="K4" s="443"/>
      <c r="L4" s="443"/>
      <c r="M4" s="443"/>
      <c r="N4" s="444"/>
    </row>
    <row r="5" spans="1:14" ht="28.15" customHeight="1" x14ac:dyDescent="0.3">
      <c r="A5" s="48" t="s">
        <v>221</v>
      </c>
      <c r="B5" s="439"/>
      <c r="C5" s="440"/>
      <c r="D5" s="440"/>
      <c r="E5" s="440"/>
      <c r="F5" s="440"/>
      <c r="G5" s="440"/>
      <c r="H5" s="440"/>
      <c r="I5" s="440"/>
      <c r="J5" s="440"/>
      <c r="K5" s="440"/>
      <c r="L5" s="440"/>
      <c r="M5" s="440"/>
      <c r="N5" s="441"/>
    </row>
    <row r="6" spans="1:14" ht="14.5" x14ac:dyDescent="0.3">
      <c r="A6" s="429"/>
      <c r="B6" s="430"/>
      <c r="C6" s="430"/>
      <c r="D6" s="430"/>
      <c r="E6" s="430"/>
      <c r="F6" s="430"/>
      <c r="G6" s="430"/>
      <c r="H6" s="430"/>
      <c r="I6" s="430"/>
      <c r="J6" s="430"/>
      <c r="K6" s="430"/>
      <c r="L6" s="430"/>
      <c r="M6" s="430"/>
      <c r="N6" s="430"/>
    </row>
    <row r="7" spans="1:14" ht="48.65" customHeight="1" x14ac:dyDescent="0.3">
      <c r="A7" s="48" t="s">
        <v>222</v>
      </c>
      <c r="B7" s="434" t="s">
        <v>223</v>
      </c>
      <c r="C7" s="435"/>
      <c r="D7" s="435"/>
      <c r="E7" s="435"/>
      <c r="F7" s="435"/>
      <c r="G7" s="435"/>
      <c r="H7" s="435"/>
      <c r="I7" s="435"/>
      <c r="J7" s="435"/>
      <c r="K7" s="435"/>
      <c r="L7" s="435"/>
      <c r="M7" s="435"/>
      <c r="N7" s="436"/>
    </row>
    <row r="8" spans="1:14" ht="96.65" customHeight="1" x14ac:dyDescent="0.3">
      <c r="A8" s="48" t="s">
        <v>224</v>
      </c>
      <c r="B8" s="434" t="s">
        <v>225</v>
      </c>
      <c r="C8" s="435"/>
      <c r="D8" s="435"/>
      <c r="E8" s="435"/>
      <c r="F8" s="435"/>
      <c r="G8" s="435"/>
      <c r="H8" s="435"/>
      <c r="I8" s="435"/>
      <c r="J8" s="435"/>
      <c r="K8" s="435"/>
      <c r="L8" s="435"/>
      <c r="M8" s="435"/>
      <c r="N8" s="436"/>
    </row>
    <row r="9" spans="1:14" ht="46.9" customHeight="1" x14ac:dyDescent="0.3">
      <c r="A9" s="48" t="s">
        <v>226</v>
      </c>
      <c r="B9" s="434" t="s">
        <v>227</v>
      </c>
      <c r="C9" s="435"/>
      <c r="D9" s="435"/>
      <c r="E9" s="435"/>
      <c r="F9" s="435"/>
      <c r="G9" s="435"/>
      <c r="H9" s="435"/>
      <c r="I9" s="435"/>
      <c r="J9" s="435"/>
      <c r="K9" s="435"/>
      <c r="L9" s="435"/>
      <c r="M9" s="435"/>
      <c r="N9" s="436"/>
    </row>
    <row r="10" spans="1:14" ht="50.65" customHeight="1" x14ac:dyDescent="0.3">
      <c r="A10" s="49" t="s">
        <v>228</v>
      </c>
      <c r="B10" s="434" t="s">
        <v>229</v>
      </c>
      <c r="C10" s="435"/>
      <c r="D10" s="435"/>
      <c r="E10" s="435"/>
      <c r="F10" s="435"/>
      <c r="G10" s="435"/>
      <c r="H10" s="435"/>
      <c r="I10" s="435"/>
      <c r="J10" s="435"/>
      <c r="K10" s="435"/>
      <c r="L10" s="435"/>
      <c r="M10" s="435"/>
      <c r="N10" s="436"/>
    </row>
    <row r="11" spans="1:14" ht="14.5" x14ac:dyDescent="0.35">
      <c r="A11" s="50"/>
      <c r="B11" s="50"/>
      <c r="C11" s="50"/>
      <c r="D11" s="50"/>
      <c r="E11" s="50"/>
      <c r="F11" s="50"/>
      <c r="G11" s="50"/>
      <c r="H11" s="50"/>
      <c r="I11" s="50"/>
      <c r="J11" s="50"/>
      <c r="K11" s="50"/>
      <c r="L11" s="50"/>
      <c r="M11" s="50"/>
      <c r="N11" s="50"/>
    </row>
    <row r="12" spans="1:14" ht="14.5" x14ac:dyDescent="0.3">
      <c r="A12" s="437" t="s">
        <v>230</v>
      </c>
      <c r="B12" s="437"/>
      <c r="C12" s="437"/>
      <c r="D12" s="437"/>
      <c r="E12" s="437"/>
      <c r="F12" s="437"/>
      <c r="G12" s="437"/>
      <c r="H12" s="437"/>
      <c r="I12" s="437"/>
      <c r="J12" s="437"/>
      <c r="K12" s="437"/>
      <c r="L12" s="437"/>
      <c r="M12" s="437"/>
      <c r="N12" s="437"/>
    </row>
    <row r="13" spans="1:14" ht="14.65" customHeight="1" x14ac:dyDescent="0.3">
      <c r="A13" s="431" t="s">
        <v>231</v>
      </c>
      <c r="B13" s="432"/>
      <c r="C13" s="432"/>
      <c r="D13" s="432"/>
      <c r="E13" s="432"/>
      <c r="F13" s="432"/>
      <c r="G13" s="432"/>
      <c r="H13" s="432"/>
      <c r="I13" s="432"/>
      <c r="J13" s="432"/>
      <c r="K13" s="432"/>
      <c r="L13" s="432"/>
      <c r="M13" s="432"/>
      <c r="N13" s="433"/>
    </row>
    <row r="14" spans="1:14" ht="14.5" x14ac:dyDescent="0.3">
      <c r="A14" s="422" t="s">
        <v>232</v>
      </c>
      <c r="B14" s="417" t="s">
        <v>233</v>
      </c>
      <c r="C14" s="417" t="s">
        <v>234</v>
      </c>
      <c r="D14" s="417" t="s">
        <v>235</v>
      </c>
      <c r="E14" s="417" t="s">
        <v>236</v>
      </c>
      <c r="F14" s="417" t="s">
        <v>237</v>
      </c>
      <c r="G14" s="417" t="s">
        <v>238</v>
      </c>
      <c r="H14" s="417" t="s">
        <v>239</v>
      </c>
      <c r="I14" s="417" t="s">
        <v>240</v>
      </c>
      <c r="J14" s="417" t="s">
        <v>241</v>
      </c>
      <c r="K14" s="417" t="s">
        <v>242</v>
      </c>
      <c r="L14" s="51" t="s">
        <v>243</v>
      </c>
      <c r="M14" s="417" t="s">
        <v>244</v>
      </c>
      <c r="N14" s="424" t="s">
        <v>245</v>
      </c>
    </row>
    <row r="15" spans="1:14" ht="14.5" x14ac:dyDescent="0.3">
      <c r="A15" s="423"/>
      <c r="B15" s="418"/>
      <c r="C15" s="418"/>
      <c r="D15" s="418"/>
      <c r="E15" s="418"/>
      <c r="F15" s="418"/>
      <c r="G15" s="418"/>
      <c r="H15" s="418"/>
      <c r="I15" s="418"/>
      <c r="J15" s="418"/>
      <c r="K15" s="418"/>
      <c r="L15" s="52" t="s">
        <v>246</v>
      </c>
      <c r="M15" s="418"/>
      <c r="N15" s="425"/>
    </row>
    <row r="16" spans="1:14" ht="18.649999999999999" customHeight="1" x14ac:dyDescent="0.3">
      <c r="A16" s="426" t="s">
        <v>247</v>
      </c>
      <c r="B16" s="427"/>
      <c r="C16" s="427"/>
      <c r="D16" s="427"/>
      <c r="E16" s="427"/>
      <c r="F16" s="427"/>
      <c r="G16" s="427"/>
      <c r="H16" s="427"/>
      <c r="I16" s="427"/>
      <c r="J16" s="427"/>
      <c r="K16" s="427"/>
      <c r="L16" s="427"/>
      <c r="M16" s="427"/>
      <c r="N16" s="428"/>
    </row>
    <row r="17" spans="1:14" ht="14.5" x14ac:dyDescent="0.3">
      <c r="A17" s="53">
        <v>1.1000000000000001</v>
      </c>
      <c r="B17" s="54"/>
      <c r="C17" s="54"/>
      <c r="D17" s="54"/>
      <c r="E17" s="54"/>
      <c r="F17" s="54"/>
      <c r="G17" s="54"/>
      <c r="H17" s="54"/>
      <c r="I17" s="54"/>
      <c r="J17" s="54"/>
      <c r="K17" s="54"/>
      <c r="L17" s="54"/>
      <c r="M17" s="54"/>
      <c r="N17" s="55"/>
    </row>
    <row r="18" spans="1:14" ht="14.5" x14ac:dyDescent="0.3">
      <c r="A18" s="53">
        <v>1.2</v>
      </c>
      <c r="B18" s="54"/>
      <c r="C18" s="54"/>
      <c r="D18" s="54"/>
      <c r="E18" s="54"/>
      <c r="F18" s="54"/>
      <c r="G18" s="54"/>
      <c r="H18" s="54"/>
      <c r="I18" s="54"/>
      <c r="J18" s="54"/>
      <c r="K18" s="54"/>
      <c r="L18" s="54"/>
      <c r="M18" s="54"/>
      <c r="N18" s="55"/>
    </row>
    <row r="19" spans="1:14" ht="14.5" x14ac:dyDescent="0.3">
      <c r="A19" s="53">
        <v>1.2</v>
      </c>
      <c r="B19" s="54"/>
      <c r="C19" s="54"/>
      <c r="D19" s="54"/>
      <c r="E19" s="54"/>
      <c r="F19" s="54"/>
      <c r="G19" s="54"/>
      <c r="H19" s="54"/>
      <c r="I19" s="54"/>
      <c r="J19" s="54"/>
      <c r="K19" s="54"/>
      <c r="L19" s="54"/>
      <c r="M19" s="54"/>
      <c r="N19" s="55"/>
    </row>
    <row r="20" spans="1:14" ht="20.65" customHeight="1" x14ac:dyDescent="0.3">
      <c r="A20" s="419" t="s">
        <v>248</v>
      </c>
      <c r="B20" s="420"/>
      <c r="C20" s="420"/>
      <c r="D20" s="420"/>
      <c r="E20" s="420"/>
      <c r="F20" s="420"/>
      <c r="G20" s="420"/>
      <c r="H20" s="420"/>
      <c r="I20" s="420"/>
      <c r="J20" s="420"/>
      <c r="K20" s="420"/>
      <c r="L20" s="420"/>
      <c r="M20" s="420"/>
      <c r="N20" s="421"/>
    </row>
    <row r="21" spans="1:14" ht="14.5" x14ac:dyDescent="0.3">
      <c r="A21" s="53">
        <v>2.1</v>
      </c>
      <c r="B21" s="54"/>
      <c r="C21" s="54"/>
      <c r="D21" s="54"/>
      <c r="E21" s="54"/>
      <c r="F21" s="54"/>
      <c r="G21" s="54"/>
      <c r="H21" s="54"/>
      <c r="I21" s="54"/>
      <c r="J21" s="54"/>
      <c r="K21" s="54"/>
      <c r="L21" s="54"/>
      <c r="M21" s="54"/>
      <c r="N21" s="55"/>
    </row>
    <row r="22" spans="1:14" ht="14.5" x14ac:dyDescent="0.3">
      <c r="A22" s="53">
        <v>2.1</v>
      </c>
      <c r="B22" s="54"/>
      <c r="C22" s="54"/>
      <c r="D22" s="54"/>
      <c r="E22" s="54"/>
      <c r="F22" s="54"/>
      <c r="G22" s="54"/>
      <c r="H22" s="54"/>
      <c r="I22" s="54"/>
      <c r="J22" s="54"/>
      <c r="K22" s="54"/>
      <c r="L22" s="54"/>
      <c r="M22" s="54"/>
      <c r="N22" s="55"/>
    </row>
    <row r="23" spans="1:14" ht="19.899999999999999" customHeight="1" x14ac:dyDescent="0.3">
      <c r="A23" s="419" t="s">
        <v>249</v>
      </c>
      <c r="B23" s="420"/>
      <c r="C23" s="420"/>
      <c r="D23" s="420"/>
      <c r="E23" s="420"/>
      <c r="F23" s="420"/>
      <c r="G23" s="420"/>
      <c r="H23" s="420"/>
      <c r="I23" s="420"/>
      <c r="J23" s="420"/>
      <c r="K23" s="420"/>
      <c r="L23" s="420"/>
      <c r="M23" s="420"/>
      <c r="N23" s="421"/>
    </row>
    <row r="24" spans="1:14" ht="14.5" x14ac:dyDescent="0.3">
      <c r="A24" s="53">
        <v>3.1</v>
      </c>
      <c r="B24" s="54"/>
      <c r="C24" s="54"/>
      <c r="D24" s="54"/>
      <c r="E24" s="54"/>
      <c r="F24" s="54"/>
      <c r="G24" s="54"/>
      <c r="H24" s="54"/>
      <c r="I24" s="54"/>
      <c r="J24" s="54"/>
      <c r="K24" s="54"/>
      <c r="L24" s="54"/>
      <c r="M24" s="54"/>
      <c r="N24" s="55"/>
    </row>
    <row r="25" spans="1:14" ht="14.5" x14ac:dyDescent="0.3">
      <c r="A25" s="56">
        <v>3.2</v>
      </c>
      <c r="B25" s="57"/>
      <c r="C25" s="57"/>
      <c r="D25" s="57"/>
      <c r="E25" s="57"/>
      <c r="F25" s="57"/>
      <c r="G25" s="57"/>
      <c r="H25" s="57"/>
      <c r="I25" s="57"/>
      <c r="J25" s="57"/>
      <c r="K25" s="57"/>
      <c r="L25" s="57"/>
      <c r="M25" s="57"/>
      <c r="N25" s="58"/>
    </row>
  </sheetData>
  <mergeCells count="28">
    <mergeCell ref="A1:N1"/>
    <mergeCell ref="B2:N2"/>
    <mergeCell ref="B3:N3"/>
    <mergeCell ref="B4:N4"/>
    <mergeCell ref="B5:N5"/>
    <mergeCell ref="A6:N6"/>
    <mergeCell ref="A13:N13"/>
    <mergeCell ref="B10:N10"/>
    <mergeCell ref="B9:N9"/>
    <mergeCell ref="B8:N8"/>
    <mergeCell ref="B7:N7"/>
    <mergeCell ref="A12:N12"/>
    <mergeCell ref="H14:H15"/>
    <mergeCell ref="A20:N20"/>
    <mergeCell ref="A23:N23"/>
    <mergeCell ref="A14:A15"/>
    <mergeCell ref="B14:B15"/>
    <mergeCell ref="C14:C15"/>
    <mergeCell ref="D14:D15"/>
    <mergeCell ref="I14:I15"/>
    <mergeCell ref="J14:J15"/>
    <mergeCell ref="K14:K15"/>
    <mergeCell ref="M14:M15"/>
    <mergeCell ref="N14:N15"/>
    <mergeCell ref="A16:N16"/>
    <mergeCell ref="E14:E15"/>
    <mergeCell ref="F14:F15"/>
    <mergeCell ref="G14:G15"/>
  </mergeCells>
  <pageMargins left="0.7" right="0.7" top="0.75" bottom="0.75" header="0.3" footer="0.3"/>
  <pageSetup scale="3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EFEB6-A0A7-4B16-A74E-AC95343B0920}">
  <sheetPr>
    <tabColor theme="7" tint="-0.499984740745262"/>
    <pageSetUpPr fitToPage="1"/>
  </sheetPr>
  <dimension ref="A1:H36"/>
  <sheetViews>
    <sheetView view="pageBreakPreview" topLeftCell="B19" zoomScaleNormal="90" zoomScaleSheetLayoutView="100" workbookViewId="0">
      <selection activeCell="J14" sqref="J14"/>
    </sheetView>
  </sheetViews>
  <sheetFormatPr defaultColWidth="9.109375" defaultRowHeight="14.5" x14ac:dyDescent="0.35"/>
  <cols>
    <col min="1" max="1" width="54.44140625" style="50" customWidth="1"/>
    <col min="2" max="2" width="58.6640625" style="50" customWidth="1"/>
    <col min="3" max="3" width="32.33203125" style="50" customWidth="1"/>
    <col min="4" max="4" width="33" style="50" customWidth="1"/>
    <col min="5" max="5" width="19.6640625" style="50" customWidth="1"/>
    <col min="6" max="6" width="22.109375" style="50" customWidth="1"/>
    <col min="7" max="7" width="14.109375" style="50" customWidth="1"/>
    <col min="8" max="8" width="57.44140625" style="50" customWidth="1"/>
    <col min="9" max="16384" width="9.109375" style="50"/>
  </cols>
  <sheetData>
    <row r="1" spans="1:8" x14ac:dyDescent="0.35">
      <c r="C1" s="449" t="s">
        <v>250</v>
      </c>
      <c r="D1" s="449"/>
      <c r="E1" s="449"/>
      <c r="F1" s="449"/>
    </row>
    <row r="2" spans="1:8" x14ac:dyDescent="0.35">
      <c r="C2" s="50" t="s">
        <v>251</v>
      </c>
      <c r="D2" s="50" t="s">
        <v>252</v>
      </c>
    </row>
    <row r="3" spans="1:8" x14ac:dyDescent="0.35">
      <c r="C3" s="50" t="s">
        <v>253</v>
      </c>
    </row>
    <row r="4" spans="1:8" x14ac:dyDescent="0.35">
      <c r="A4" s="447" t="s">
        <v>254</v>
      </c>
      <c r="B4" s="447" t="s">
        <v>255</v>
      </c>
      <c r="C4" s="450" t="s">
        <v>256</v>
      </c>
      <c r="D4" s="450" t="s">
        <v>257</v>
      </c>
      <c r="E4" s="452" t="s">
        <v>258</v>
      </c>
      <c r="F4" s="453"/>
      <c r="G4" s="454"/>
      <c r="H4" s="445" t="s">
        <v>259</v>
      </c>
    </row>
    <row r="5" spans="1:8" ht="29" x14ac:dyDescent="0.35">
      <c r="A5" s="448"/>
      <c r="B5" s="448"/>
      <c r="C5" s="451"/>
      <c r="D5" s="451"/>
      <c r="E5" s="305" t="s">
        <v>260</v>
      </c>
      <c r="F5" s="306" t="s">
        <v>261</v>
      </c>
      <c r="G5" s="70" t="s">
        <v>262</v>
      </c>
      <c r="H5" s="446"/>
    </row>
    <row r="6" spans="1:8" ht="43.5" x14ac:dyDescent="0.35">
      <c r="A6" s="317" t="s">
        <v>263</v>
      </c>
      <c r="B6" s="317" t="s">
        <v>264</v>
      </c>
      <c r="C6" s="318" t="s">
        <v>265</v>
      </c>
      <c r="D6" s="319" t="s">
        <v>266</v>
      </c>
      <c r="E6" s="320">
        <v>15000</v>
      </c>
      <c r="F6" s="320">
        <f t="shared" ref="F6:F12" si="0">E6*G6</f>
        <v>3750</v>
      </c>
      <c r="G6" s="321">
        <v>0.25</v>
      </c>
      <c r="H6" s="317" t="s">
        <v>267</v>
      </c>
    </row>
    <row r="7" spans="1:8" ht="43.5" x14ac:dyDescent="0.35">
      <c r="A7" s="322" t="s">
        <v>268</v>
      </c>
      <c r="B7" s="322" t="s">
        <v>269</v>
      </c>
      <c r="C7" s="318" t="s">
        <v>265</v>
      </c>
      <c r="D7" s="319" t="s">
        <v>266</v>
      </c>
      <c r="E7" s="320">
        <v>29000</v>
      </c>
      <c r="F7" s="320">
        <f t="shared" si="0"/>
        <v>13050</v>
      </c>
      <c r="G7" s="321">
        <v>0.45</v>
      </c>
      <c r="H7" s="322" t="s">
        <v>270</v>
      </c>
    </row>
    <row r="8" spans="1:8" ht="58" x14ac:dyDescent="0.35">
      <c r="A8" s="323" t="s">
        <v>271</v>
      </c>
      <c r="B8" s="323" t="s">
        <v>272</v>
      </c>
      <c r="C8" s="318" t="s">
        <v>273</v>
      </c>
      <c r="D8" s="319" t="s">
        <v>266</v>
      </c>
      <c r="E8" s="320">
        <v>15000</v>
      </c>
      <c r="F8" s="320">
        <f t="shared" si="0"/>
        <v>3750</v>
      </c>
      <c r="G8" s="321">
        <v>0.25</v>
      </c>
      <c r="H8" s="323" t="s">
        <v>274</v>
      </c>
    </row>
    <row r="9" spans="1:8" ht="58" x14ac:dyDescent="0.35">
      <c r="A9" s="322" t="s">
        <v>275</v>
      </c>
      <c r="B9" s="322" t="s">
        <v>276</v>
      </c>
      <c r="C9" s="318" t="s">
        <v>273</v>
      </c>
      <c r="D9" s="319" t="s">
        <v>266</v>
      </c>
      <c r="E9" s="320">
        <v>15500</v>
      </c>
      <c r="F9" s="320">
        <f t="shared" si="0"/>
        <v>6975</v>
      </c>
      <c r="G9" s="321">
        <v>0.45</v>
      </c>
      <c r="H9" s="322" t="s">
        <v>277</v>
      </c>
    </row>
    <row r="10" spans="1:8" ht="72.5" x14ac:dyDescent="0.35">
      <c r="A10" s="322" t="s">
        <v>278</v>
      </c>
      <c r="B10" s="322" t="s">
        <v>279</v>
      </c>
      <c r="C10" s="318" t="s">
        <v>273</v>
      </c>
      <c r="D10" s="319" t="s">
        <v>266</v>
      </c>
      <c r="E10" s="320">
        <v>30000</v>
      </c>
      <c r="F10" s="320">
        <f t="shared" si="0"/>
        <v>13500</v>
      </c>
      <c r="G10" s="321">
        <v>0.45</v>
      </c>
      <c r="H10" s="322" t="s">
        <v>280</v>
      </c>
    </row>
    <row r="11" spans="1:8" ht="43.5" x14ac:dyDescent="0.35">
      <c r="A11" s="323" t="s">
        <v>281</v>
      </c>
      <c r="B11" s="323" t="s">
        <v>282</v>
      </c>
      <c r="C11" s="318" t="s">
        <v>273</v>
      </c>
      <c r="D11" s="319" t="s">
        <v>266</v>
      </c>
      <c r="E11" s="320">
        <v>20000</v>
      </c>
      <c r="F11" s="320">
        <f t="shared" si="0"/>
        <v>9000</v>
      </c>
      <c r="G11" s="321">
        <v>0.45</v>
      </c>
      <c r="H11" s="323" t="s">
        <v>283</v>
      </c>
    </row>
    <row r="12" spans="1:8" ht="72.5" x14ac:dyDescent="0.35">
      <c r="A12" s="324" t="s">
        <v>284</v>
      </c>
      <c r="B12" s="324" t="s">
        <v>285</v>
      </c>
      <c r="C12" s="318" t="s">
        <v>273</v>
      </c>
      <c r="D12" s="319" t="s">
        <v>266</v>
      </c>
      <c r="E12" s="320">
        <v>42875</v>
      </c>
      <c r="F12" s="320">
        <f t="shared" si="0"/>
        <v>19293.75</v>
      </c>
      <c r="G12" s="321">
        <v>0.45</v>
      </c>
      <c r="H12" s="324" t="s">
        <v>286</v>
      </c>
    </row>
    <row r="13" spans="1:8" ht="43.5" x14ac:dyDescent="0.35">
      <c r="A13" s="322" t="s">
        <v>287</v>
      </c>
      <c r="B13" s="322" t="s">
        <v>288</v>
      </c>
      <c r="C13" s="318" t="s">
        <v>273</v>
      </c>
      <c r="D13" s="319" t="s">
        <v>266</v>
      </c>
      <c r="E13" s="320">
        <v>32650</v>
      </c>
      <c r="F13" s="320">
        <f t="shared" ref="F13:F26" si="1">E13*G13</f>
        <v>14692.5</v>
      </c>
      <c r="G13" s="321">
        <v>0.45</v>
      </c>
      <c r="H13" s="322" t="s">
        <v>289</v>
      </c>
    </row>
    <row r="14" spans="1:8" ht="64" customHeight="1" x14ac:dyDescent="0.35">
      <c r="A14" s="322" t="s">
        <v>69</v>
      </c>
      <c r="B14" s="322" t="s">
        <v>290</v>
      </c>
      <c r="C14" s="318"/>
      <c r="D14" s="319"/>
      <c r="E14" s="320">
        <v>17333</v>
      </c>
      <c r="F14" s="320">
        <f t="shared" si="1"/>
        <v>4333.25</v>
      </c>
      <c r="G14" s="321">
        <v>0.25</v>
      </c>
      <c r="H14" s="322"/>
    </row>
    <row r="15" spans="1:8" ht="43.5" x14ac:dyDescent="0.35">
      <c r="A15" s="324" t="s">
        <v>291</v>
      </c>
      <c r="B15" s="324" t="s">
        <v>292</v>
      </c>
      <c r="C15" s="318" t="s">
        <v>273</v>
      </c>
      <c r="D15" s="319" t="s">
        <v>266</v>
      </c>
      <c r="E15" s="320">
        <v>17000</v>
      </c>
      <c r="F15" s="320">
        <f t="shared" si="1"/>
        <v>7650</v>
      </c>
      <c r="G15" s="321">
        <v>0.45</v>
      </c>
      <c r="H15" s="324" t="s">
        <v>293</v>
      </c>
    </row>
    <row r="16" spans="1:8" ht="58" x14ac:dyDescent="0.35">
      <c r="A16" s="324" t="s">
        <v>294</v>
      </c>
      <c r="B16" s="324" t="s">
        <v>295</v>
      </c>
      <c r="C16" s="318" t="s">
        <v>273</v>
      </c>
      <c r="D16" s="319" t="s">
        <v>266</v>
      </c>
      <c r="E16" s="320">
        <v>27593</v>
      </c>
      <c r="F16" s="320">
        <f t="shared" si="1"/>
        <v>12416.85</v>
      </c>
      <c r="G16" s="321">
        <v>0.45</v>
      </c>
      <c r="H16" s="324" t="s">
        <v>296</v>
      </c>
    </row>
    <row r="17" spans="1:8" ht="72.5" x14ac:dyDescent="0.35">
      <c r="A17" s="322" t="s">
        <v>297</v>
      </c>
      <c r="B17" s="322" t="s">
        <v>298</v>
      </c>
      <c r="C17" s="318" t="s">
        <v>273</v>
      </c>
      <c r="D17" s="319" t="s">
        <v>266</v>
      </c>
      <c r="E17" s="320">
        <v>42593</v>
      </c>
      <c r="F17" s="320">
        <f t="shared" si="1"/>
        <v>19166.850000000002</v>
      </c>
      <c r="G17" s="321">
        <v>0.45</v>
      </c>
      <c r="H17" s="322" t="s">
        <v>299</v>
      </c>
    </row>
    <row r="18" spans="1:8" ht="43.5" x14ac:dyDescent="0.35">
      <c r="A18" s="322" t="s">
        <v>300</v>
      </c>
      <c r="B18" s="322" t="s">
        <v>301</v>
      </c>
      <c r="C18" s="318" t="s">
        <v>273</v>
      </c>
      <c r="D18" s="319" t="s">
        <v>266</v>
      </c>
      <c r="E18" s="320">
        <v>11250</v>
      </c>
      <c r="F18" s="320">
        <f t="shared" si="1"/>
        <v>5062.5</v>
      </c>
      <c r="G18" s="321">
        <v>0.45</v>
      </c>
      <c r="H18" s="322" t="s">
        <v>302</v>
      </c>
    </row>
    <row r="19" spans="1:8" ht="58" x14ac:dyDescent="0.35">
      <c r="A19" s="325" t="s">
        <v>303</v>
      </c>
      <c r="B19" s="325" t="s">
        <v>304</v>
      </c>
      <c r="C19" s="318" t="s">
        <v>273</v>
      </c>
      <c r="D19" s="319" t="s">
        <v>266</v>
      </c>
      <c r="E19" s="320">
        <v>29000</v>
      </c>
      <c r="F19" s="320">
        <f t="shared" si="1"/>
        <v>29000</v>
      </c>
      <c r="G19" s="321">
        <v>1</v>
      </c>
      <c r="H19" s="325" t="s">
        <v>305</v>
      </c>
    </row>
    <row r="20" spans="1:8" ht="29" x14ac:dyDescent="0.35">
      <c r="A20" s="325" t="s">
        <v>306</v>
      </c>
      <c r="B20" s="325" t="s">
        <v>306</v>
      </c>
      <c r="C20" s="318"/>
      <c r="D20" s="319"/>
      <c r="E20" s="320">
        <v>50000</v>
      </c>
      <c r="F20" s="320">
        <f t="shared" si="1"/>
        <v>50000</v>
      </c>
      <c r="G20" s="321">
        <v>1</v>
      </c>
      <c r="H20" s="325"/>
    </row>
    <row r="21" spans="1:8" ht="43.5" x14ac:dyDescent="0.35">
      <c r="A21" s="325" t="s">
        <v>307</v>
      </c>
      <c r="B21" s="325" t="s">
        <v>308</v>
      </c>
      <c r="C21" s="318" t="s">
        <v>273</v>
      </c>
      <c r="D21" s="319" t="s">
        <v>266</v>
      </c>
      <c r="E21" s="320">
        <v>107500</v>
      </c>
      <c r="F21" s="320">
        <f t="shared" si="1"/>
        <v>107500</v>
      </c>
      <c r="G21" s="321">
        <v>1</v>
      </c>
      <c r="H21" s="325" t="s">
        <v>309</v>
      </c>
    </row>
    <row r="22" spans="1:8" ht="58" x14ac:dyDescent="0.35">
      <c r="A22" s="325" t="s">
        <v>310</v>
      </c>
      <c r="B22" s="325" t="s">
        <v>311</v>
      </c>
      <c r="C22" s="318" t="s">
        <v>273</v>
      </c>
      <c r="D22" s="319" t="s">
        <v>266</v>
      </c>
      <c r="E22" s="320">
        <v>30000</v>
      </c>
      <c r="F22" s="320">
        <f t="shared" si="1"/>
        <v>30000</v>
      </c>
      <c r="G22" s="321">
        <v>1</v>
      </c>
      <c r="H22" s="325" t="s">
        <v>312</v>
      </c>
    </row>
    <row r="23" spans="1:8" ht="43.5" x14ac:dyDescent="0.35">
      <c r="A23" s="322" t="s">
        <v>313</v>
      </c>
      <c r="B23" s="322" t="s">
        <v>314</v>
      </c>
      <c r="C23" s="318" t="s">
        <v>273</v>
      </c>
      <c r="D23" s="319" t="s">
        <v>266</v>
      </c>
      <c r="E23" s="320">
        <v>40667</v>
      </c>
      <c r="F23" s="320">
        <f t="shared" si="1"/>
        <v>18300.150000000001</v>
      </c>
      <c r="G23" s="321">
        <v>0.45</v>
      </c>
      <c r="H23" s="322" t="s">
        <v>315</v>
      </c>
    </row>
    <row r="24" spans="1:8" ht="43.5" x14ac:dyDescent="0.35">
      <c r="A24" s="325" t="s">
        <v>316</v>
      </c>
      <c r="B24" s="325" t="s">
        <v>317</v>
      </c>
      <c r="C24" s="318" t="s">
        <v>273</v>
      </c>
      <c r="D24" s="319" t="s">
        <v>266</v>
      </c>
      <c r="E24" s="320">
        <v>29000</v>
      </c>
      <c r="F24" s="320">
        <f t="shared" si="1"/>
        <v>29000</v>
      </c>
      <c r="G24" s="321">
        <v>1</v>
      </c>
      <c r="H24" s="325" t="s">
        <v>318</v>
      </c>
    </row>
    <row r="25" spans="1:8" ht="58" x14ac:dyDescent="0.35">
      <c r="A25" s="325" t="s">
        <v>319</v>
      </c>
      <c r="B25" s="325" t="s">
        <v>320</v>
      </c>
      <c r="C25" s="318" t="s">
        <v>273</v>
      </c>
      <c r="D25" s="319" t="s">
        <v>266</v>
      </c>
      <c r="E25" s="320">
        <v>65110</v>
      </c>
      <c r="F25" s="320">
        <f t="shared" si="1"/>
        <v>65110</v>
      </c>
      <c r="G25" s="321">
        <v>1</v>
      </c>
      <c r="H25" s="325" t="s">
        <v>321</v>
      </c>
    </row>
    <row r="26" spans="1:8" ht="43.5" x14ac:dyDescent="0.35">
      <c r="A26" s="322" t="s">
        <v>118</v>
      </c>
      <c r="B26" s="322" t="s">
        <v>322</v>
      </c>
      <c r="C26" s="318" t="s">
        <v>273</v>
      </c>
      <c r="D26" s="319" t="s">
        <v>266</v>
      </c>
      <c r="E26" s="320">
        <v>32000</v>
      </c>
      <c r="F26" s="320">
        <f t="shared" si="1"/>
        <v>14400</v>
      </c>
      <c r="G26" s="321">
        <v>0.45</v>
      </c>
      <c r="H26" s="322" t="s">
        <v>323</v>
      </c>
    </row>
    <row r="27" spans="1:8" ht="43.5" x14ac:dyDescent="0.35">
      <c r="A27" s="325" t="s">
        <v>324</v>
      </c>
      <c r="B27" s="325" t="s">
        <v>325</v>
      </c>
      <c r="C27" s="318" t="s">
        <v>273</v>
      </c>
      <c r="D27" s="319" t="s">
        <v>266</v>
      </c>
      <c r="E27" s="326">
        <v>12926</v>
      </c>
      <c r="F27" s="320">
        <v>12926</v>
      </c>
      <c r="G27" s="321">
        <v>1</v>
      </c>
      <c r="H27" s="327">
        <v>437</v>
      </c>
    </row>
    <row r="28" spans="1:8" x14ac:dyDescent="0.35">
      <c r="A28" s="319"/>
      <c r="B28" s="319"/>
      <c r="C28" s="319"/>
      <c r="D28" s="319"/>
      <c r="E28" s="319"/>
      <c r="F28" s="328">
        <f>SUM(F6:F27)</f>
        <v>488876.85000000003</v>
      </c>
      <c r="G28" s="319"/>
      <c r="H28" s="319"/>
    </row>
    <row r="32" spans="1:8" ht="29" x14ac:dyDescent="0.35">
      <c r="D32" s="313" t="s">
        <v>326</v>
      </c>
      <c r="E32" s="314" t="s">
        <v>327</v>
      </c>
      <c r="F32" s="313" t="s">
        <v>328</v>
      </c>
    </row>
    <row r="33" spans="4:6" ht="15.5" x14ac:dyDescent="0.35">
      <c r="D33" s="315">
        <v>1624143</v>
      </c>
      <c r="E33" s="315">
        <v>488876</v>
      </c>
      <c r="F33" s="316">
        <f>E33/D33*100</f>
        <v>30.100551490847788</v>
      </c>
    </row>
    <row r="36" spans="4:6" x14ac:dyDescent="0.35">
      <c r="F36" s="312"/>
    </row>
  </sheetData>
  <mergeCells count="7">
    <mergeCell ref="H4:H5"/>
    <mergeCell ref="A4:A5"/>
    <mergeCell ref="C1:F1"/>
    <mergeCell ref="B4:B5"/>
    <mergeCell ref="C4:C5"/>
    <mergeCell ref="D4:D5"/>
    <mergeCell ref="E4:G4"/>
  </mergeCells>
  <pageMargins left="0.7" right="0.7" top="0.75" bottom="0.75" header="0.3" footer="0.3"/>
  <pageSetup scale="50" fitToHeight="0" orientation="landscape" r:id="rId1"/>
  <rowBreaks count="1" manualBreakCount="1">
    <brk id="18"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42881-A5E4-4047-B661-6B08836A0AF6}">
  <sheetPr>
    <tabColor theme="4" tint="0.59999389629810485"/>
  </sheetPr>
  <dimension ref="A1:F27"/>
  <sheetViews>
    <sheetView view="pageBreakPreview" topLeftCell="A9" zoomScale="60" zoomScaleNormal="100" workbookViewId="0">
      <selection activeCell="B11" sqref="B11"/>
    </sheetView>
  </sheetViews>
  <sheetFormatPr defaultColWidth="9.109375" defaultRowHeight="11.25" customHeight="1" x14ac:dyDescent="0.3"/>
  <cols>
    <col min="1" max="2" width="30.33203125" style="44" customWidth="1"/>
    <col min="3" max="3" width="53.33203125" style="44" customWidth="1"/>
    <col min="4" max="4" width="30.33203125" style="44" customWidth="1"/>
    <col min="5" max="5" width="38" style="44" customWidth="1"/>
    <col min="6" max="6" width="30.33203125" style="44" customWidth="1"/>
    <col min="7" max="16384" width="9.109375" style="44"/>
  </cols>
  <sheetData>
    <row r="1" spans="1:6" ht="15.65" customHeight="1" x14ac:dyDescent="0.3">
      <c r="A1" s="458" t="s">
        <v>329</v>
      </c>
      <c r="B1" s="459"/>
      <c r="C1" s="459"/>
      <c r="D1" s="459"/>
      <c r="E1" s="459"/>
      <c r="F1" s="459"/>
    </row>
    <row r="2" spans="1:6" ht="24" customHeight="1" x14ac:dyDescent="0.3">
      <c r="A2" s="460" t="s">
        <v>330</v>
      </c>
      <c r="B2" s="460"/>
      <c r="C2" s="460"/>
      <c r="D2" s="460"/>
      <c r="E2" s="460"/>
      <c r="F2" s="460"/>
    </row>
    <row r="3" spans="1:6" ht="15.5" x14ac:dyDescent="0.3">
      <c r="A3" s="149"/>
    </row>
    <row r="4" spans="1:6" ht="45.75" customHeight="1" x14ac:dyDescent="0.3">
      <c r="A4" s="461" t="s">
        <v>331</v>
      </c>
      <c r="B4" s="461"/>
      <c r="C4" s="461"/>
      <c r="D4" s="461"/>
      <c r="E4" s="461"/>
      <c r="F4" s="461"/>
    </row>
    <row r="5" spans="1:6" ht="19.149999999999999" customHeight="1" x14ac:dyDescent="0.3">
      <c r="A5" s="461" t="s">
        <v>332</v>
      </c>
      <c r="B5" s="461"/>
      <c r="C5" s="461"/>
      <c r="D5" s="461"/>
      <c r="E5" s="461"/>
      <c r="F5" s="461"/>
    </row>
    <row r="6" spans="1:6" ht="15.5" x14ac:dyDescent="0.3">
      <c r="A6" s="149"/>
    </row>
    <row r="7" spans="1:6" ht="14" x14ac:dyDescent="0.3">
      <c r="A7" s="150" t="s">
        <v>333</v>
      </c>
      <c r="B7" s="151" t="s">
        <v>334</v>
      </c>
      <c r="C7" s="464" t="s">
        <v>335</v>
      </c>
      <c r="D7" s="151" t="s">
        <v>336</v>
      </c>
      <c r="E7" s="464" t="s">
        <v>337</v>
      </c>
      <c r="F7" s="466" t="s">
        <v>338</v>
      </c>
    </row>
    <row r="8" spans="1:6" ht="14" x14ac:dyDescent="0.3">
      <c r="A8" s="152" t="s">
        <v>339</v>
      </c>
      <c r="B8" s="153" t="s">
        <v>340</v>
      </c>
      <c r="C8" s="468"/>
      <c r="D8" s="153" t="s">
        <v>341</v>
      </c>
      <c r="E8" s="465"/>
      <c r="F8" s="467"/>
    </row>
    <row r="9" spans="1:6" s="266" customFormat="1" ht="182" x14ac:dyDescent="0.3">
      <c r="A9" s="154" t="s">
        <v>342</v>
      </c>
      <c r="B9" s="265" t="s">
        <v>343</v>
      </c>
      <c r="C9" s="154" t="s">
        <v>344</v>
      </c>
      <c r="D9" s="154" t="s">
        <v>345</v>
      </c>
      <c r="E9" s="154" t="s">
        <v>346</v>
      </c>
      <c r="F9" s="154" t="s">
        <v>347</v>
      </c>
    </row>
    <row r="10" spans="1:6" s="266" customFormat="1" ht="117" x14ac:dyDescent="0.3">
      <c r="A10" s="262" t="s">
        <v>348</v>
      </c>
      <c r="B10" s="262" t="s">
        <v>349</v>
      </c>
      <c r="C10" s="262" t="s">
        <v>350</v>
      </c>
      <c r="D10" s="262" t="s">
        <v>351</v>
      </c>
      <c r="E10" s="262" t="s">
        <v>352</v>
      </c>
      <c r="F10" s="262" t="s">
        <v>353</v>
      </c>
    </row>
    <row r="11" spans="1:6" s="266" customFormat="1" ht="156.75" customHeight="1" x14ac:dyDescent="0.35">
      <c r="A11" s="262" t="s">
        <v>354</v>
      </c>
      <c r="B11" s="262" t="s">
        <v>355</v>
      </c>
      <c r="C11" s="267" t="s">
        <v>356</v>
      </c>
      <c r="D11" s="262" t="s">
        <v>357</v>
      </c>
      <c r="E11" s="262" t="s">
        <v>358</v>
      </c>
      <c r="F11" s="262" t="s">
        <v>359</v>
      </c>
    </row>
    <row r="12" spans="1:6" s="266" customFormat="1" ht="91" x14ac:dyDescent="0.35">
      <c r="A12" s="268" t="s">
        <v>360</v>
      </c>
      <c r="B12" s="262" t="s">
        <v>361</v>
      </c>
      <c r="C12" s="262" t="s">
        <v>362</v>
      </c>
      <c r="D12" s="262" t="s">
        <v>363</v>
      </c>
      <c r="E12" s="262"/>
      <c r="F12" s="262"/>
    </row>
    <row r="13" spans="1:6" s="266" customFormat="1" ht="27" customHeight="1" x14ac:dyDescent="0.3">
      <c r="A13" s="262"/>
      <c r="B13" s="262"/>
      <c r="C13" s="262"/>
      <c r="D13" s="262"/>
      <c r="E13" s="262"/>
      <c r="F13" s="262"/>
    </row>
    <row r="14" spans="1:6" s="266" customFormat="1" ht="27" customHeight="1" x14ac:dyDescent="0.3">
      <c r="A14" s="262"/>
      <c r="B14" s="262"/>
      <c r="C14" s="262"/>
      <c r="D14" s="262"/>
      <c r="E14" s="262"/>
      <c r="F14" s="262"/>
    </row>
    <row r="15" spans="1:6" s="266" customFormat="1" ht="27" customHeight="1" x14ac:dyDescent="0.3">
      <c r="A15" s="262"/>
      <c r="B15" s="262"/>
      <c r="C15" s="262"/>
      <c r="D15" s="262"/>
      <c r="E15" s="262"/>
      <c r="F15" s="262"/>
    </row>
    <row r="16" spans="1:6" s="266" customFormat="1" ht="27" customHeight="1" x14ac:dyDescent="0.3">
      <c r="A16" s="262"/>
      <c r="B16" s="262"/>
      <c r="C16" s="262"/>
      <c r="D16" s="262"/>
      <c r="E16" s="262"/>
      <c r="F16" s="262"/>
    </row>
    <row r="17" spans="1:6" s="266" customFormat="1" ht="15.5" x14ac:dyDescent="0.3">
      <c r="A17" s="269"/>
    </row>
    <row r="18" spans="1:6" s="266" customFormat="1" ht="15.5" x14ac:dyDescent="0.3">
      <c r="A18" s="469" t="s">
        <v>364</v>
      </c>
      <c r="B18" s="469"/>
    </row>
    <row r="19" spans="1:6" s="266" customFormat="1" ht="15.5" x14ac:dyDescent="0.3">
      <c r="A19" s="269"/>
    </row>
    <row r="20" spans="1:6" s="266" customFormat="1" ht="15.5" x14ac:dyDescent="0.3">
      <c r="A20" s="269"/>
    </row>
    <row r="21" spans="1:6" s="266" customFormat="1" ht="15.5" x14ac:dyDescent="0.3">
      <c r="A21" s="269"/>
    </row>
    <row r="22" spans="1:6" ht="14.5" x14ac:dyDescent="0.3">
      <c r="A22" s="155" t="s">
        <v>365</v>
      </c>
    </row>
    <row r="23" spans="1:6" ht="14.5" x14ac:dyDescent="0.3">
      <c r="A23" s="462" t="s">
        <v>366</v>
      </c>
      <c r="B23" s="462"/>
      <c r="C23" s="462"/>
      <c r="D23" s="462"/>
      <c r="E23" s="462"/>
      <c r="F23" s="462"/>
    </row>
    <row r="24" spans="1:6" ht="14.5" x14ac:dyDescent="0.3">
      <c r="A24" s="463" t="s">
        <v>367</v>
      </c>
      <c r="B24" s="462"/>
      <c r="C24" s="462"/>
      <c r="D24" s="462"/>
      <c r="E24" s="462"/>
      <c r="F24" s="462"/>
    </row>
    <row r="25" spans="1:6" ht="14.5" x14ac:dyDescent="0.3">
      <c r="A25" s="455" t="s">
        <v>368</v>
      </c>
      <c r="B25" s="455"/>
      <c r="C25" s="455"/>
      <c r="D25" s="455"/>
      <c r="E25" s="455"/>
      <c r="F25" s="455"/>
    </row>
    <row r="26" spans="1:6" ht="33.75" customHeight="1" x14ac:dyDescent="0.3">
      <c r="A26" s="456" t="s">
        <v>369</v>
      </c>
      <c r="B26" s="456"/>
      <c r="C26" s="456"/>
      <c r="D26" s="456"/>
      <c r="E26" s="456"/>
      <c r="F26" s="456"/>
    </row>
    <row r="27" spans="1:6" ht="32.25" customHeight="1" x14ac:dyDescent="0.3">
      <c r="A27" s="457" t="s">
        <v>370</v>
      </c>
      <c r="B27" s="457"/>
      <c r="C27" s="457"/>
      <c r="D27" s="457"/>
      <c r="E27" s="457"/>
      <c r="F27" s="457"/>
    </row>
  </sheetData>
  <mergeCells count="13">
    <mergeCell ref="A25:F25"/>
    <mergeCell ref="A26:F26"/>
    <mergeCell ref="A27:F27"/>
    <mergeCell ref="A1:F1"/>
    <mergeCell ref="A2:F2"/>
    <mergeCell ref="A4:F4"/>
    <mergeCell ref="A5:F5"/>
    <mergeCell ref="A23:F23"/>
    <mergeCell ref="A24:F24"/>
    <mergeCell ref="E7:E8"/>
    <mergeCell ref="F7:F8"/>
    <mergeCell ref="C7:C8"/>
    <mergeCell ref="A18:B18"/>
  </mergeCells>
  <pageMargins left="0.7" right="0.7" top="0.75" bottom="0.75" header="0.3" footer="0.3"/>
  <pageSetup scale="6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96C95-0DF6-4936-8422-3E4A5F14E1E4}">
  <sheetPr>
    <tabColor theme="9" tint="-0.499984740745262"/>
    <pageSetUpPr fitToPage="1"/>
  </sheetPr>
  <dimension ref="A1:Q25"/>
  <sheetViews>
    <sheetView view="pageBreakPreview" topLeftCell="A7" zoomScaleNormal="90" zoomScaleSheetLayoutView="100" workbookViewId="0">
      <selection activeCell="D17" sqref="D17"/>
    </sheetView>
  </sheetViews>
  <sheetFormatPr defaultColWidth="9.109375" defaultRowHeight="12.75" customHeight="1" x14ac:dyDescent="0.3"/>
  <cols>
    <col min="1" max="1" width="9.109375" style="84"/>
    <col min="2" max="3" width="12.6640625" style="84" customWidth="1"/>
    <col min="4" max="4" width="23.33203125" style="84" customWidth="1"/>
    <col min="5" max="5" width="21.6640625" style="84" customWidth="1"/>
    <col min="6" max="6" width="14.109375" style="84" customWidth="1"/>
    <col min="7" max="7" width="28.6640625" style="84" customWidth="1"/>
    <col min="8" max="15" width="12.6640625" style="84" customWidth="1"/>
    <col min="16" max="16" width="13.6640625" style="84" customWidth="1"/>
    <col min="17" max="16384" width="9.109375" style="84"/>
  </cols>
  <sheetData>
    <row r="1" spans="1:17" ht="13" x14ac:dyDescent="0.3">
      <c r="H1" s="474" t="s">
        <v>371</v>
      </c>
      <c r="I1" s="474"/>
      <c r="J1" s="474"/>
      <c r="K1" s="474"/>
      <c r="L1" s="474"/>
      <c r="M1" s="474"/>
    </row>
    <row r="2" spans="1:17" ht="13" x14ac:dyDescent="0.3">
      <c r="A2" s="474" t="s">
        <v>372</v>
      </c>
      <c r="B2" s="474"/>
      <c r="C2" s="474"/>
      <c r="D2" s="474"/>
      <c r="E2" s="474"/>
      <c r="F2" s="474"/>
      <c r="G2" s="474"/>
      <c r="H2" s="474"/>
      <c r="I2" s="474"/>
      <c r="J2" s="474"/>
      <c r="K2" s="474"/>
      <c r="L2" s="474"/>
      <c r="M2" s="474"/>
      <c r="N2" s="474"/>
      <c r="O2" s="474"/>
    </row>
    <row r="3" spans="1:17" ht="13" x14ac:dyDescent="0.3">
      <c r="A3" s="124"/>
      <c r="B3" s="124"/>
      <c r="C3" s="124"/>
      <c r="D3" s="124"/>
      <c r="E3" s="124"/>
      <c r="F3" s="124"/>
      <c r="G3" s="125"/>
      <c r="H3" s="125"/>
      <c r="I3" s="125"/>
      <c r="J3" s="126"/>
      <c r="K3" s="127"/>
      <c r="L3" s="127"/>
      <c r="M3" s="127"/>
      <c r="N3" s="127"/>
      <c r="O3" s="125"/>
    </row>
    <row r="4" spans="1:17" ht="13" x14ac:dyDescent="0.3">
      <c r="A4" s="475" t="s">
        <v>219</v>
      </c>
      <c r="B4" s="476"/>
      <c r="C4" s="204"/>
      <c r="D4" s="477"/>
      <c r="E4" s="471"/>
      <c r="F4" s="141"/>
      <c r="G4" s="125"/>
      <c r="H4" s="478" t="s">
        <v>373</v>
      </c>
      <c r="I4" s="479"/>
      <c r="J4" s="479"/>
      <c r="K4" s="479"/>
      <c r="L4" s="479"/>
      <c r="M4" s="479"/>
      <c r="N4" s="479"/>
      <c r="O4" s="479"/>
    </row>
    <row r="5" spans="1:17" ht="13" x14ac:dyDescent="0.3">
      <c r="A5" s="475" t="s">
        <v>374</v>
      </c>
      <c r="B5" s="476"/>
      <c r="C5" s="204"/>
      <c r="D5" s="477"/>
      <c r="E5" s="471"/>
      <c r="F5" s="141"/>
      <c r="G5" s="125"/>
      <c r="H5" s="479"/>
      <c r="I5" s="479"/>
      <c r="J5" s="479"/>
      <c r="K5" s="479"/>
      <c r="L5" s="479"/>
      <c r="M5" s="479"/>
      <c r="N5" s="479"/>
      <c r="O5" s="479"/>
    </row>
    <row r="6" spans="1:17" ht="13" x14ac:dyDescent="0.3">
      <c r="A6" s="475" t="s">
        <v>375</v>
      </c>
      <c r="B6" s="476"/>
      <c r="C6" s="204"/>
      <c r="D6" s="470"/>
      <c r="E6" s="471"/>
      <c r="F6" s="141"/>
      <c r="G6" s="125"/>
      <c r="H6" s="479"/>
      <c r="I6" s="479"/>
      <c r="J6" s="479"/>
      <c r="K6" s="479"/>
      <c r="L6" s="479"/>
      <c r="M6" s="479"/>
      <c r="N6" s="479"/>
      <c r="O6" s="479"/>
    </row>
    <row r="7" spans="1:17" ht="13" x14ac:dyDescent="0.3">
      <c r="A7" s="125"/>
      <c r="B7" s="125"/>
      <c r="C7" s="125"/>
      <c r="D7" s="125"/>
      <c r="E7" s="125"/>
      <c r="F7" s="125"/>
      <c r="G7" s="125"/>
      <c r="H7" s="125"/>
      <c r="I7" s="125"/>
      <c r="J7" s="126"/>
      <c r="K7" s="127"/>
      <c r="L7" s="127"/>
      <c r="M7" s="127"/>
      <c r="N7" s="127"/>
      <c r="O7" s="125"/>
    </row>
    <row r="8" spans="1:17" ht="55.5" customHeight="1" x14ac:dyDescent="0.3">
      <c r="A8" s="472"/>
      <c r="B8" s="472"/>
      <c r="C8" s="201" t="s">
        <v>376</v>
      </c>
      <c r="D8" s="472" t="s">
        <v>377</v>
      </c>
      <c r="E8" s="472" t="s">
        <v>378</v>
      </c>
      <c r="F8" s="472" t="s">
        <v>379</v>
      </c>
      <c r="G8" s="472" t="s">
        <v>380</v>
      </c>
      <c r="H8" s="472" t="s">
        <v>381</v>
      </c>
      <c r="I8" s="472" t="s">
        <v>382</v>
      </c>
      <c r="J8" s="472" t="s">
        <v>383</v>
      </c>
      <c r="K8" s="472" t="s">
        <v>384</v>
      </c>
      <c r="L8" s="480" t="s">
        <v>385</v>
      </c>
      <c r="M8" s="481"/>
      <c r="N8" s="472" t="s">
        <v>386</v>
      </c>
      <c r="O8" s="472" t="s">
        <v>387</v>
      </c>
      <c r="P8" s="472" t="s">
        <v>388</v>
      </c>
    </row>
    <row r="9" spans="1:17" ht="43.5" customHeight="1" x14ac:dyDescent="0.3">
      <c r="A9" s="473"/>
      <c r="B9" s="473"/>
      <c r="C9" s="202"/>
      <c r="D9" s="473"/>
      <c r="E9" s="473"/>
      <c r="F9" s="473"/>
      <c r="G9" s="473"/>
      <c r="H9" s="473"/>
      <c r="I9" s="473"/>
      <c r="J9" s="473"/>
      <c r="K9" s="473"/>
      <c r="L9" s="144">
        <v>2025</v>
      </c>
      <c r="M9" s="144">
        <v>2026</v>
      </c>
      <c r="N9" s="473"/>
      <c r="O9" s="473"/>
      <c r="P9" s="473"/>
    </row>
    <row r="10" spans="1:17" ht="13" x14ac:dyDescent="0.3">
      <c r="A10" s="145"/>
      <c r="B10" s="145"/>
      <c r="C10" s="145"/>
      <c r="D10" s="146"/>
      <c r="E10" s="146"/>
      <c r="F10" s="146"/>
      <c r="G10" s="147"/>
      <c r="H10" s="146"/>
      <c r="I10" s="146"/>
      <c r="J10" s="146"/>
      <c r="K10" s="146"/>
      <c r="L10" s="148"/>
      <c r="M10" s="148"/>
      <c r="N10" s="146"/>
      <c r="O10" s="146"/>
      <c r="P10" s="146"/>
    </row>
    <row r="11" spans="1:17" ht="26" x14ac:dyDescent="0.3">
      <c r="A11" s="128"/>
      <c r="B11" s="129"/>
      <c r="C11" s="129" t="s">
        <v>389</v>
      </c>
      <c r="D11" s="129" t="s">
        <v>390</v>
      </c>
      <c r="E11" s="129" t="s">
        <v>391</v>
      </c>
      <c r="F11" s="129" t="s">
        <v>390</v>
      </c>
      <c r="G11" s="359" t="s">
        <v>392</v>
      </c>
      <c r="H11" s="360" t="s">
        <v>393</v>
      </c>
      <c r="I11" s="361">
        <v>1</v>
      </c>
      <c r="J11" s="362">
        <f>AWP!$N$18</f>
        <v>15000</v>
      </c>
      <c r="K11" s="362"/>
      <c r="L11" s="363">
        <f>J11</f>
        <v>15000</v>
      </c>
      <c r="M11" s="364"/>
      <c r="N11" s="131">
        <v>45717</v>
      </c>
      <c r="O11" s="131">
        <v>45901</v>
      </c>
      <c r="P11" s="130"/>
    </row>
    <row r="12" spans="1:17" ht="26" x14ac:dyDescent="0.3">
      <c r="A12" s="132"/>
      <c r="B12" s="133"/>
      <c r="C12" s="129" t="s">
        <v>389</v>
      </c>
      <c r="D12" s="129" t="s">
        <v>394</v>
      </c>
      <c r="E12" s="129" t="s">
        <v>395</v>
      </c>
      <c r="F12" s="129" t="s">
        <v>396</v>
      </c>
      <c r="G12" s="129" t="s">
        <v>395</v>
      </c>
      <c r="H12" s="365" t="s">
        <v>393</v>
      </c>
      <c r="I12" s="366">
        <v>1</v>
      </c>
      <c r="J12" s="367">
        <f>AWP!$N$21</f>
        <v>7000</v>
      </c>
      <c r="K12" s="367"/>
      <c r="L12" s="363">
        <f t="shared" ref="L12:L21" si="0">J12</f>
        <v>7000</v>
      </c>
      <c r="M12" s="368"/>
      <c r="N12" s="131">
        <v>45809</v>
      </c>
      <c r="O12" s="131">
        <v>45901</v>
      </c>
      <c r="P12" s="134"/>
    </row>
    <row r="13" spans="1:17" ht="39" x14ac:dyDescent="0.3">
      <c r="A13" s="132"/>
      <c r="B13" s="133"/>
      <c r="C13" s="129" t="s">
        <v>397</v>
      </c>
      <c r="D13" s="129" t="s">
        <v>390</v>
      </c>
      <c r="E13" s="129" t="s">
        <v>391</v>
      </c>
      <c r="F13" s="129" t="s">
        <v>390</v>
      </c>
      <c r="G13" s="369" t="s">
        <v>160</v>
      </c>
      <c r="H13" s="365" t="s">
        <v>393</v>
      </c>
      <c r="I13" s="366">
        <v>1</v>
      </c>
      <c r="J13" s="367">
        <f>AWP!$N$24+AWP!$N$29+AWP!$N$37+AWP!$N$52+AWP!$N$73</f>
        <v>40000</v>
      </c>
      <c r="K13" s="367"/>
      <c r="L13" s="363">
        <f t="shared" si="0"/>
        <v>40000</v>
      </c>
      <c r="M13" s="368"/>
      <c r="N13" s="131">
        <v>45809</v>
      </c>
      <c r="O13" s="131">
        <v>45991</v>
      </c>
      <c r="P13" s="134"/>
    </row>
    <row r="14" spans="1:17" ht="26" x14ac:dyDescent="0.3">
      <c r="A14" s="132"/>
      <c r="B14" s="133"/>
      <c r="C14" s="129" t="s">
        <v>398</v>
      </c>
      <c r="D14" s="129" t="s">
        <v>399</v>
      </c>
      <c r="E14" s="129" t="s">
        <v>400</v>
      </c>
      <c r="F14" s="129" t="s">
        <v>401</v>
      </c>
      <c r="G14" s="370" t="s">
        <v>165</v>
      </c>
      <c r="H14" s="365" t="s">
        <v>393</v>
      </c>
      <c r="I14" s="366">
        <v>1</v>
      </c>
      <c r="J14" s="367">
        <v>10000</v>
      </c>
      <c r="K14" s="367"/>
      <c r="L14" s="363">
        <f t="shared" si="0"/>
        <v>10000</v>
      </c>
      <c r="M14" s="368"/>
      <c r="N14" s="131">
        <v>45809</v>
      </c>
      <c r="O14" s="131">
        <v>45901</v>
      </c>
      <c r="P14" s="134"/>
    </row>
    <row r="15" spans="1:17" ht="26" x14ac:dyDescent="0.3">
      <c r="A15" s="132"/>
      <c r="B15" s="133"/>
      <c r="C15" s="129" t="s">
        <v>402</v>
      </c>
      <c r="D15" s="129" t="s">
        <v>390</v>
      </c>
      <c r="E15" s="129" t="s">
        <v>391</v>
      </c>
      <c r="F15" s="129" t="s">
        <v>390</v>
      </c>
      <c r="G15" s="359" t="s">
        <v>167</v>
      </c>
      <c r="H15" s="365" t="s">
        <v>393</v>
      </c>
      <c r="I15" s="366">
        <v>1</v>
      </c>
      <c r="J15" s="367">
        <f>AWP!$N$34</f>
        <v>22875</v>
      </c>
      <c r="K15" s="367"/>
      <c r="L15" s="363">
        <f t="shared" si="0"/>
        <v>22875</v>
      </c>
      <c r="M15" s="368"/>
      <c r="N15" s="131">
        <v>45809</v>
      </c>
      <c r="O15" s="131">
        <v>45991</v>
      </c>
      <c r="P15" s="134"/>
    </row>
    <row r="16" spans="1:17" ht="26" x14ac:dyDescent="0.3">
      <c r="A16" s="132"/>
      <c r="B16" s="133"/>
      <c r="C16" s="129" t="s">
        <v>403</v>
      </c>
      <c r="D16" s="129" t="s">
        <v>390</v>
      </c>
      <c r="E16" s="129" t="s">
        <v>391</v>
      </c>
      <c r="F16" s="129" t="s">
        <v>390</v>
      </c>
      <c r="G16" s="369" t="s">
        <v>172</v>
      </c>
      <c r="H16" s="365" t="s">
        <v>393</v>
      </c>
      <c r="I16" s="366">
        <v>1</v>
      </c>
      <c r="J16" s="367">
        <v>17000</v>
      </c>
      <c r="K16" s="367"/>
      <c r="L16" s="363">
        <f t="shared" si="0"/>
        <v>17000</v>
      </c>
      <c r="M16" s="368"/>
      <c r="N16" s="131">
        <v>45809</v>
      </c>
      <c r="O16" s="131">
        <v>45991</v>
      </c>
      <c r="P16" s="134"/>
    </row>
    <row r="17" spans="1:16" ht="26" x14ac:dyDescent="0.3">
      <c r="A17" s="132"/>
      <c r="B17" s="133"/>
      <c r="C17" s="129" t="s">
        <v>404</v>
      </c>
      <c r="D17" s="129" t="s">
        <v>390</v>
      </c>
      <c r="E17" s="129" t="s">
        <v>391</v>
      </c>
      <c r="F17" s="129" t="s">
        <v>390</v>
      </c>
      <c r="G17" s="370" t="s">
        <v>405</v>
      </c>
      <c r="H17" s="365" t="s">
        <v>393</v>
      </c>
      <c r="I17" s="366">
        <v>1</v>
      </c>
      <c r="J17" s="367">
        <f>AWP!$N$47</f>
        <v>10000</v>
      </c>
      <c r="K17" s="367"/>
      <c r="L17" s="363">
        <f t="shared" si="0"/>
        <v>10000</v>
      </c>
      <c r="M17" s="368"/>
      <c r="N17" s="131">
        <v>45660</v>
      </c>
      <c r="O17" s="131">
        <v>46006</v>
      </c>
      <c r="P17" s="134"/>
    </row>
    <row r="18" spans="1:16" ht="26" x14ac:dyDescent="0.3">
      <c r="A18" s="132"/>
      <c r="B18" s="133"/>
      <c r="C18" s="129" t="s">
        <v>406</v>
      </c>
      <c r="D18" s="129" t="s">
        <v>390</v>
      </c>
      <c r="E18" s="129" t="s">
        <v>391</v>
      </c>
      <c r="F18" s="129" t="s">
        <v>390</v>
      </c>
      <c r="G18" s="369" t="s">
        <v>179</v>
      </c>
      <c r="H18" s="365" t="s">
        <v>393</v>
      </c>
      <c r="I18" s="366">
        <v>1</v>
      </c>
      <c r="J18" s="367">
        <v>42000</v>
      </c>
      <c r="K18" s="367"/>
      <c r="L18" s="363">
        <f t="shared" si="0"/>
        <v>42000</v>
      </c>
      <c r="M18" s="368"/>
      <c r="N18" s="131">
        <v>45809</v>
      </c>
      <c r="O18" s="131">
        <v>45991</v>
      </c>
      <c r="P18" s="134"/>
    </row>
    <row r="19" spans="1:16" ht="26" x14ac:dyDescent="0.3">
      <c r="A19" s="132"/>
      <c r="B19" s="133"/>
      <c r="C19" s="129" t="s">
        <v>407</v>
      </c>
      <c r="D19" s="129" t="s">
        <v>390</v>
      </c>
      <c r="E19" s="129" t="s">
        <v>391</v>
      </c>
      <c r="F19" s="129" t="s">
        <v>390</v>
      </c>
      <c r="G19" s="371" t="s">
        <v>183</v>
      </c>
      <c r="H19" s="365" t="s">
        <v>393</v>
      </c>
      <c r="I19" s="366">
        <v>1</v>
      </c>
      <c r="J19" s="367">
        <v>35000</v>
      </c>
      <c r="K19" s="372"/>
      <c r="L19" s="363">
        <f t="shared" si="0"/>
        <v>35000</v>
      </c>
      <c r="M19" s="373"/>
      <c r="N19" s="131">
        <v>45809</v>
      </c>
      <c r="O19" s="131">
        <v>45991</v>
      </c>
      <c r="P19" s="134"/>
    </row>
    <row r="20" spans="1:16" ht="39" x14ac:dyDescent="0.3">
      <c r="A20" s="132"/>
      <c r="B20" s="133"/>
      <c r="C20" s="129" t="s">
        <v>408</v>
      </c>
      <c r="D20" s="129" t="s">
        <v>409</v>
      </c>
      <c r="E20" s="129" t="s">
        <v>410</v>
      </c>
      <c r="F20" s="129" t="s">
        <v>396</v>
      </c>
      <c r="G20" s="129" t="s">
        <v>1018</v>
      </c>
      <c r="H20" s="365" t="s">
        <v>393</v>
      </c>
      <c r="I20" s="366">
        <v>1</v>
      </c>
      <c r="J20" s="367">
        <f>AWP!$N$64</f>
        <v>3000</v>
      </c>
      <c r="K20" s="372"/>
      <c r="L20" s="363">
        <f t="shared" si="0"/>
        <v>3000</v>
      </c>
      <c r="M20" s="373"/>
      <c r="N20" s="131">
        <v>45809</v>
      </c>
      <c r="O20" s="131">
        <v>45901</v>
      </c>
      <c r="P20" s="134"/>
    </row>
    <row r="21" spans="1:16" ht="39" x14ac:dyDescent="0.3">
      <c r="A21" s="132"/>
      <c r="B21" s="133"/>
      <c r="C21" s="129" t="s">
        <v>412</v>
      </c>
      <c r="D21" s="129" t="s">
        <v>409</v>
      </c>
      <c r="E21" s="129" t="s">
        <v>410</v>
      </c>
      <c r="F21" s="129" t="s">
        <v>396</v>
      </c>
      <c r="G21" s="129" t="s">
        <v>411</v>
      </c>
      <c r="H21" s="365" t="s">
        <v>393</v>
      </c>
      <c r="I21" s="366">
        <v>1</v>
      </c>
      <c r="J21" s="367">
        <f>AWP!$N$70</f>
        <v>4000</v>
      </c>
      <c r="K21" s="372"/>
      <c r="L21" s="363">
        <f t="shared" si="0"/>
        <v>4000</v>
      </c>
      <c r="M21" s="373"/>
      <c r="N21" s="131">
        <v>45809</v>
      </c>
      <c r="O21" s="131">
        <v>45901</v>
      </c>
      <c r="P21" s="134"/>
    </row>
    <row r="22" spans="1:16" ht="39" x14ac:dyDescent="0.3">
      <c r="A22" s="132"/>
      <c r="B22" s="133"/>
      <c r="C22" s="129" t="s">
        <v>413</v>
      </c>
      <c r="D22" s="129" t="s">
        <v>409</v>
      </c>
      <c r="E22" s="129" t="s">
        <v>410</v>
      </c>
      <c r="F22" s="129" t="s">
        <v>396</v>
      </c>
      <c r="G22" s="129" t="s">
        <v>414</v>
      </c>
      <c r="H22" s="365" t="s">
        <v>393</v>
      </c>
      <c r="I22" s="366">
        <v>1</v>
      </c>
      <c r="J22" s="367">
        <f>AWP!$N$85</f>
        <v>7000</v>
      </c>
      <c r="K22" s="372"/>
      <c r="L22" s="363">
        <f t="shared" ref="L22" si="1">J22</f>
        <v>7000</v>
      </c>
      <c r="M22" s="373"/>
      <c r="N22" s="131">
        <v>45809</v>
      </c>
      <c r="O22" s="131">
        <v>45901</v>
      </c>
      <c r="P22" s="134"/>
    </row>
    <row r="23" spans="1:16" ht="13" x14ac:dyDescent="0.3">
      <c r="A23" s="132"/>
      <c r="B23" s="133"/>
      <c r="C23" s="129"/>
      <c r="D23" s="129"/>
      <c r="E23" s="129"/>
      <c r="F23" s="129"/>
      <c r="G23" s="129"/>
      <c r="H23" s="274"/>
      <c r="I23" s="275"/>
      <c r="J23" s="276"/>
      <c r="K23" s="278"/>
      <c r="L23" s="277"/>
      <c r="M23" s="279"/>
      <c r="N23" s="131"/>
      <c r="O23" s="131"/>
      <c r="P23" s="134"/>
    </row>
    <row r="24" spans="1:16" ht="13" x14ac:dyDescent="0.3">
      <c r="A24" s="142" t="s">
        <v>415</v>
      </c>
      <c r="B24" s="142"/>
      <c r="C24" s="142"/>
      <c r="D24" s="142"/>
      <c r="E24" s="142"/>
      <c r="F24" s="142"/>
      <c r="G24" s="142"/>
      <c r="H24" s="142"/>
      <c r="I24" s="142"/>
      <c r="J24" s="280">
        <f>SUM(J11:J22)</f>
        <v>212875</v>
      </c>
      <c r="K24" s="135">
        <f>SUM(K11:K20)</f>
        <v>0</v>
      </c>
      <c r="L24" s="135">
        <f>SUM(L11:L22)</f>
        <v>212875</v>
      </c>
      <c r="M24" s="136"/>
      <c r="N24" s="136"/>
      <c r="O24" s="137"/>
      <c r="P24" s="138"/>
    </row>
    <row r="25" spans="1:16" ht="13" x14ac:dyDescent="0.3">
      <c r="A25" s="482" t="s">
        <v>416</v>
      </c>
      <c r="B25" s="482"/>
      <c r="C25" s="482"/>
      <c r="D25" s="482"/>
      <c r="E25" s="482"/>
      <c r="F25" s="482"/>
      <c r="G25" s="482"/>
      <c r="H25" s="482"/>
      <c r="I25" s="482"/>
      <c r="J25" s="482"/>
      <c r="K25" s="143">
        <f>SUM(K24)</f>
        <v>0</v>
      </c>
      <c r="L25" s="139"/>
      <c r="M25" s="139"/>
      <c r="N25" s="139"/>
      <c r="O25" s="140"/>
    </row>
  </sheetData>
  <mergeCells count="24">
    <mergeCell ref="A25:J25"/>
    <mergeCell ref="I8:I9"/>
    <mergeCell ref="J8:J9"/>
    <mergeCell ref="K8:K9"/>
    <mergeCell ref="A8:A9"/>
    <mergeCell ref="E8:E9"/>
    <mergeCell ref="F8:F9"/>
    <mergeCell ref="G8:G9"/>
    <mergeCell ref="H8:H9"/>
    <mergeCell ref="D8:D9"/>
    <mergeCell ref="D6:E6"/>
    <mergeCell ref="P8:P9"/>
    <mergeCell ref="H1:M1"/>
    <mergeCell ref="N8:N9"/>
    <mergeCell ref="O8:O9"/>
    <mergeCell ref="A2:O2"/>
    <mergeCell ref="A4:B4"/>
    <mergeCell ref="D4:E4"/>
    <mergeCell ref="H4:O6"/>
    <mergeCell ref="A5:B5"/>
    <mergeCell ref="D5:E5"/>
    <mergeCell ref="A6:B6"/>
    <mergeCell ref="L8:M8"/>
    <mergeCell ref="B8:B9"/>
  </mergeCells>
  <dataValidations count="1">
    <dataValidation type="list" allowBlank="1" showInputMessage="1" showErrorMessage="1" sqref="P11:P24" xr:uid="{E8D809FF-8D18-4D5B-B63B-52CD3F1065E8}">
      <formula1>$Z$11:$Z$20</formula1>
    </dataValidation>
  </dataValidations>
  <pageMargins left="0.7" right="0.7" top="0.75" bottom="0.75" header="0.3" footer="0.3"/>
  <pageSetup scale="62"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5CC28-23A1-48D6-A1C1-E4B847998F53}">
  <sheetPr>
    <tabColor theme="9" tint="-0.249977111117893"/>
    <pageSetUpPr fitToPage="1"/>
  </sheetPr>
  <dimension ref="A1:M30"/>
  <sheetViews>
    <sheetView view="pageBreakPreview" zoomScale="80" zoomScaleNormal="100" zoomScaleSheetLayoutView="80" workbookViewId="0">
      <selection activeCell="G23" sqref="G23"/>
    </sheetView>
  </sheetViews>
  <sheetFormatPr defaultColWidth="9.33203125" defaultRowHeight="15" customHeight="1" x14ac:dyDescent="0.35"/>
  <cols>
    <col min="1" max="2" width="43.6640625" style="105" customWidth="1"/>
    <col min="3" max="3" width="20.6640625" style="116" customWidth="1"/>
    <col min="4" max="4" width="12" style="116" customWidth="1"/>
    <col min="5" max="5" width="21" style="116" customWidth="1"/>
    <col min="6" max="6" width="19.77734375" style="116" customWidth="1"/>
    <col min="7" max="7" width="15.109375" style="123" customWidth="1"/>
    <col min="8" max="8" width="17.44140625" style="105" customWidth="1"/>
    <col min="9" max="10" width="19.44140625" style="105" customWidth="1"/>
    <col min="11" max="11" width="15.44140625" style="105" customWidth="1"/>
    <col min="12" max="12" width="15" style="105" customWidth="1"/>
    <col min="13" max="13" width="14.33203125" style="105" customWidth="1"/>
    <col min="14" max="16384" width="9.33203125" style="105"/>
  </cols>
  <sheetData>
    <row r="1" spans="1:13" ht="14.5" x14ac:dyDescent="0.35">
      <c r="A1" s="484" t="s">
        <v>417</v>
      </c>
      <c r="B1" s="484"/>
      <c r="C1" s="484"/>
      <c r="D1" s="484"/>
      <c r="E1" s="484"/>
      <c r="F1" s="484"/>
      <c r="G1" s="484"/>
      <c r="H1" s="484"/>
      <c r="I1" s="484"/>
      <c r="J1" s="484"/>
      <c r="K1" s="484"/>
      <c r="L1" s="484"/>
    </row>
    <row r="2" spans="1:13" ht="14.5" x14ac:dyDescent="0.35">
      <c r="A2" s="484" t="s">
        <v>418</v>
      </c>
      <c r="B2" s="484"/>
      <c r="C2" s="484"/>
      <c r="D2" s="484"/>
      <c r="E2" s="484"/>
      <c r="F2" s="484"/>
      <c r="G2" s="484"/>
      <c r="H2" s="484"/>
      <c r="I2" s="484"/>
      <c r="J2" s="484"/>
      <c r="K2" s="484"/>
      <c r="L2" s="484"/>
    </row>
    <row r="3" spans="1:13" ht="14.5" x14ac:dyDescent="0.35">
      <c r="A3" s="104"/>
      <c r="B3" s="104"/>
      <c r="C3" s="104"/>
      <c r="D3" s="104"/>
      <c r="E3" s="104"/>
      <c r="F3" s="104"/>
      <c r="G3" s="104"/>
      <c r="H3" s="104"/>
      <c r="I3" s="104"/>
      <c r="J3" s="104"/>
      <c r="K3" s="104"/>
      <c r="L3" s="104"/>
    </row>
    <row r="4" spans="1:13" ht="14.5" x14ac:dyDescent="0.35">
      <c r="A4" s="485" t="s">
        <v>419</v>
      </c>
      <c r="B4" s="485"/>
      <c r="C4" s="485"/>
      <c r="D4" s="485"/>
      <c r="E4" s="485"/>
      <c r="F4" s="485"/>
      <c r="G4" s="485"/>
      <c r="H4" s="485"/>
      <c r="I4" s="485"/>
      <c r="J4" s="196"/>
    </row>
    <row r="5" spans="1:13" ht="43.5" x14ac:dyDescent="0.35">
      <c r="A5" s="106" t="s">
        <v>420</v>
      </c>
      <c r="B5" s="106" t="s">
        <v>253</v>
      </c>
      <c r="C5" s="107" t="s">
        <v>421</v>
      </c>
      <c r="D5" s="107" t="s">
        <v>422</v>
      </c>
      <c r="E5" s="107" t="s">
        <v>423</v>
      </c>
      <c r="F5" s="107" t="s">
        <v>424</v>
      </c>
      <c r="G5" s="107" t="s">
        <v>425</v>
      </c>
      <c r="H5" s="107" t="s">
        <v>426</v>
      </c>
      <c r="I5" s="107" t="s">
        <v>427</v>
      </c>
      <c r="J5" s="199" t="s">
        <v>428</v>
      </c>
      <c r="K5" s="199" t="s">
        <v>429</v>
      </c>
      <c r="L5" s="199" t="s">
        <v>430</v>
      </c>
      <c r="M5" s="199" t="s">
        <v>431</v>
      </c>
    </row>
    <row r="6" spans="1:13" ht="14.5" x14ac:dyDescent="0.35">
      <c r="A6" s="108" t="s">
        <v>432</v>
      </c>
      <c r="B6" s="197" t="s">
        <v>433</v>
      </c>
      <c r="C6" s="109" t="s">
        <v>434</v>
      </c>
      <c r="D6" s="110" t="s">
        <v>435</v>
      </c>
      <c r="E6" s="110" t="s">
        <v>436</v>
      </c>
      <c r="F6" s="110">
        <v>9</v>
      </c>
      <c r="G6" s="110" t="s">
        <v>437</v>
      </c>
      <c r="H6" s="242">
        <v>45717</v>
      </c>
      <c r="I6" s="111">
        <v>46081</v>
      </c>
      <c r="J6" s="250">
        <f>AWP!N96</f>
        <v>36366.521126785701</v>
      </c>
      <c r="K6" s="251">
        <f>J6/12</f>
        <v>3030.5434272321418</v>
      </c>
      <c r="L6" s="243">
        <v>1</v>
      </c>
      <c r="M6" s="250">
        <f>J6</f>
        <v>36366.521126785701</v>
      </c>
    </row>
    <row r="7" spans="1:13" ht="14.5" x14ac:dyDescent="0.35">
      <c r="A7" s="108" t="s">
        <v>204</v>
      </c>
      <c r="B7" s="197" t="s">
        <v>438</v>
      </c>
      <c r="C7" s="109" t="s">
        <v>434</v>
      </c>
      <c r="D7" s="110" t="s">
        <v>439</v>
      </c>
      <c r="E7" s="110" t="s">
        <v>436</v>
      </c>
      <c r="F7" s="110">
        <v>11</v>
      </c>
      <c r="G7" s="110" t="s">
        <v>437</v>
      </c>
      <c r="H7" s="242">
        <v>45689</v>
      </c>
      <c r="I7" s="111">
        <v>46053</v>
      </c>
      <c r="J7" s="250" t="e">
        <f>AWP!#REF!</f>
        <v>#REF!</v>
      </c>
      <c r="K7" s="251" t="e">
        <f>J7/12</f>
        <v>#REF!</v>
      </c>
      <c r="L7" s="243">
        <v>0.35</v>
      </c>
      <c r="M7" s="250" t="e">
        <f>J7*L7</f>
        <v>#REF!</v>
      </c>
    </row>
    <row r="8" spans="1:13" ht="14.5" x14ac:dyDescent="0.35">
      <c r="A8" s="486" t="s">
        <v>440</v>
      </c>
      <c r="B8" s="486"/>
      <c r="C8" s="486"/>
      <c r="D8" s="486"/>
      <c r="E8" s="486"/>
      <c r="F8" s="486"/>
      <c r="G8" s="486"/>
      <c r="H8" s="486"/>
      <c r="I8" s="486"/>
      <c r="J8" s="112"/>
      <c r="K8" s="113"/>
      <c r="L8" s="113"/>
    </row>
    <row r="9" spans="1:13" ht="14.5" x14ac:dyDescent="0.35">
      <c r="A9" s="486" t="s">
        <v>441</v>
      </c>
      <c r="B9" s="486"/>
      <c r="C9" s="486"/>
      <c r="D9" s="486"/>
      <c r="E9" s="486"/>
      <c r="F9" s="486"/>
      <c r="G9" s="486"/>
      <c r="H9" s="486"/>
      <c r="I9" s="486"/>
      <c r="J9" s="112"/>
      <c r="K9" s="113"/>
      <c r="L9" s="113"/>
    </row>
    <row r="10" spans="1:13" ht="14.5" x14ac:dyDescent="0.35">
      <c r="A10" s="112"/>
      <c r="B10" s="112"/>
      <c r="C10" s="112"/>
      <c r="D10" s="112"/>
      <c r="E10" s="112"/>
      <c r="F10" s="112"/>
      <c r="G10" s="112"/>
      <c r="H10" s="112"/>
      <c r="I10" s="112"/>
      <c r="J10" s="112"/>
      <c r="K10" s="113"/>
      <c r="L10" s="113"/>
    </row>
    <row r="11" spans="1:13" ht="15" customHeight="1" x14ac:dyDescent="0.35">
      <c r="A11" s="484" t="s">
        <v>442</v>
      </c>
      <c r="B11" s="484"/>
      <c r="C11" s="484"/>
      <c r="D11" s="484"/>
      <c r="E11" s="484"/>
      <c r="F11" s="484"/>
      <c r="G11" s="112"/>
      <c r="H11" s="112"/>
      <c r="I11" s="112"/>
      <c r="J11" s="112"/>
      <c r="K11" s="113"/>
      <c r="L11" s="113"/>
    </row>
    <row r="12" spans="1:13" ht="4.1500000000000004" customHeight="1" x14ac:dyDescent="0.35">
      <c r="A12" s="483"/>
      <c r="B12" s="483"/>
      <c r="C12" s="483"/>
      <c r="D12" s="114"/>
      <c r="E12" s="114"/>
      <c r="F12" s="114"/>
      <c r="G12" s="112"/>
      <c r="H12" s="112"/>
      <c r="I12" s="112"/>
      <c r="J12" s="112"/>
      <c r="K12" s="113"/>
      <c r="L12" s="113"/>
    </row>
    <row r="13" spans="1:13" s="116" customFormat="1" ht="29" x14ac:dyDescent="0.35">
      <c r="A13" s="115" t="s">
        <v>443</v>
      </c>
      <c r="B13" s="115" t="s">
        <v>444</v>
      </c>
      <c r="C13" s="115" t="s">
        <v>445</v>
      </c>
      <c r="D13" s="115" t="s">
        <v>446</v>
      </c>
      <c r="E13" s="115" t="s">
        <v>447</v>
      </c>
      <c r="F13" s="107" t="s">
        <v>448</v>
      </c>
      <c r="G13" s="112"/>
      <c r="H13" s="112"/>
      <c r="I13" s="112"/>
      <c r="J13" s="112"/>
      <c r="K13" s="113"/>
      <c r="L13" s="113"/>
      <c r="M13" s="105"/>
    </row>
    <row r="14" spans="1:13" s="116" customFormat="1" ht="14.5" x14ac:dyDescent="0.35">
      <c r="A14" s="117" t="s">
        <v>449</v>
      </c>
      <c r="B14" s="198" t="s">
        <v>148</v>
      </c>
      <c r="C14" s="244" t="s">
        <v>450</v>
      </c>
      <c r="D14" s="244">
        <v>4</v>
      </c>
      <c r="E14" s="245">
        <v>46353</v>
      </c>
      <c r="F14" s="117"/>
      <c r="G14" s="112"/>
      <c r="H14" s="112"/>
      <c r="I14" s="112"/>
      <c r="J14" s="112"/>
      <c r="K14" s="113"/>
      <c r="L14" s="113"/>
      <c r="M14" s="105"/>
    </row>
    <row r="15" spans="1:13" s="116" customFormat="1" ht="14.5" x14ac:dyDescent="0.35">
      <c r="A15" s="117" t="s">
        <v>451</v>
      </c>
      <c r="B15" s="198" t="s">
        <v>203</v>
      </c>
      <c r="C15" s="244" t="s">
        <v>439</v>
      </c>
      <c r="D15" s="244">
        <v>11</v>
      </c>
      <c r="E15" s="245">
        <v>45896</v>
      </c>
      <c r="F15" s="117"/>
      <c r="G15" s="112"/>
      <c r="H15" s="112"/>
      <c r="I15" s="112"/>
      <c r="J15" s="112"/>
      <c r="K15" s="113"/>
      <c r="L15" s="113"/>
      <c r="M15" s="105"/>
    </row>
    <row r="16" spans="1:13" s="116" customFormat="1" ht="29" x14ac:dyDescent="0.35">
      <c r="A16" s="117" t="s">
        <v>452</v>
      </c>
      <c r="B16" s="198" t="s">
        <v>453</v>
      </c>
      <c r="C16" s="244" t="s">
        <v>439</v>
      </c>
      <c r="D16" s="244">
        <v>10</v>
      </c>
      <c r="E16" s="245">
        <v>45936</v>
      </c>
      <c r="F16" s="117"/>
      <c r="G16" s="112"/>
      <c r="H16" s="112"/>
      <c r="I16" s="112"/>
      <c r="J16" s="112"/>
      <c r="K16" s="113"/>
      <c r="L16" s="113"/>
      <c r="M16" s="105"/>
    </row>
    <row r="17" spans="1:13" s="116" customFormat="1" ht="14.5" x14ac:dyDescent="0.35">
      <c r="A17" s="117" t="s">
        <v>454</v>
      </c>
      <c r="B17" s="198" t="s">
        <v>210</v>
      </c>
      <c r="C17" s="244" t="s">
        <v>435</v>
      </c>
      <c r="D17" s="244">
        <v>9</v>
      </c>
      <c r="E17" s="245">
        <v>45887</v>
      </c>
      <c r="F17" s="117"/>
      <c r="G17" s="112"/>
      <c r="H17" s="112"/>
      <c r="I17" s="112"/>
      <c r="J17" s="112"/>
      <c r="K17" s="113"/>
      <c r="L17" s="113"/>
      <c r="M17" s="105"/>
    </row>
    <row r="18" spans="1:13" s="116" customFormat="1" ht="14.5" x14ac:dyDescent="0.35">
      <c r="A18" s="117" t="s">
        <v>455</v>
      </c>
      <c r="B18" s="198" t="s">
        <v>456</v>
      </c>
      <c r="C18" s="244" t="s">
        <v>435</v>
      </c>
      <c r="D18" s="244">
        <v>9</v>
      </c>
      <c r="E18" s="245">
        <v>45768</v>
      </c>
      <c r="F18" s="117"/>
      <c r="G18" s="112"/>
      <c r="H18" s="112"/>
      <c r="I18" s="112"/>
      <c r="J18" s="112"/>
      <c r="K18" s="113"/>
      <c r="L18" s="113"/>
      <c r="M18" s="105"/>
    </row>
    <row r="19" spans="1:13" s="116" customFormat="1" ht="14.5" x14ac:dyDescent="0.35">
      <c r="A19" s="117" t="s">
        <v>457</v>
      </c>
      <c r="B19" s="198" t="s">
        <v>456</v>
      </c>
      <c r="C19" s="244" t="s">
        <v>435</v>
      </c>
      <c r="D19" s="244">
        <v>9</v>
      </c>
      <c r="E19" s="245">
        <v>45777</v>
      </c>
      <c r="F19" s="117"/>
      <c r="G19" s="112"/>
      <c r="H19" s="112"/>
      <c r="I19" s="112"/>
      <c r="J19" s="112"/>
      <c r="K19" s="113"/>
      <c r="L19" s="113"/>
      <c r="M19" s="105"/>
    </row>
    <row r="20" spans="1:13" s="116" customFormat="1" ht="14.5" x14ac:dyDescent="0.35">
      <c r="A20" s="117" t="s">
        <v>458</v>
      </c>
      <c r="B20" s="198" t="s">
        <v>459</v>
      </c>
      <c r="C20" s="244" t="s">
        <v>435</v>
      </c>
      <c r="D20" s="244">
        <v>9</v>
      </c>
      <c r="E20" s="245">
        <v>45810</v>
      </c>
      <c r="F20" s="117"/>
      <c r="G20" s="112"/>
      <c r="H20" s="112"/>
      <c r="I20" s="112"/>
      <c r="J20" s="112"/>
      <c r="K20" s="113"/>
      <c r="L20" s="113"/>
      <c r="M20" s="105"/>
    </row>
    <row r="21" spans="1:13" s="116" customFormat="1" ht="14.5" x14ac:dyDescent="0.35">
      <c r="A21" s="117" t="s">
        <v>460</v>
      </c>
      <c r="B21" s="198" t="s">
        <v>461</v>
      </c>
      <c r="C21" s="244" t="s">
        <v>435</v>
      </c>
      <c r="D21" s="244">
        <v>9</v>
      </c>
      <c r="E21" s="245">
        <v>45791</v>
      </c>
      <c r="F21" s="117"/>
      <c r="G21" s="112"/>
      <c r="H21" s="112"/>
      <c r="I21" s="112"/>
      <c r="J21" s="112"/>
      <c r="K21" s="113"/>
      <c r="L21" s="113"/>
      <c r="M21" s="105"/>
    </row>
    <row r="22" spans="1:13" s="116" customFormat="1" ht="14.5" x14ac:dyDescent="0.35">
      <c r="A22" s="117" t="s">
        <v>462</v>
      </c>
      <c r="B22" s="198" t="s">
        <v>463</v>
      </c>
      <c r="C22" s="244" t="s">
        <v>435</v>
      </c>
      <c r="D22" s="244">
        <v>7</v>
      </c>
      <c r="E22" s="245">
        <v>45869</v>
      </c>
      <c r="F22" s="117"/>
      <c r="G22" s="112"/>
      <c r="H22" s="112"/>
      <c r="I22" s="112"/>
      <c r="J22" s="112"/>
      <c r="K22" s="113"/>
      <c r="L22" s="113"/>
      <c r="M22" s="105"/>
    </row>
    <row r="23" spans="1:13" ht="14.5" x14ac:dyDescent="0.35">
      <c r="A23" s="117" t="s">
        <v>464</v>
      </c>
      <c r="B23" s="198" t="s">
        <v>463</v>
      </c>
      <c r="C23" s="244" t="s">
        <v>435</v>
      </c>
      <c r="D23" s="244">
        <v>7</v>
      </c>
      <c r="E23" s="245">
        <v>45894</v>
      </c>
      <c r="F23" s="117"/>
      <c r="G23" s="112"/>
      <c r="H23" s="112"/>
      <c r="I23" s="112"/>
      <c r="J23" s="112"/>
      <c r="K23" s="113"/>
      <c r="L23" s="113"/>
    </row>
    <row r="25" spans="1:13" ht="14.5" x14ac:dyDescent="0.35">
      <c r="A25" s="118"/>
      <c r="B25" s="119" t="s">
        <v>465</v>
      </c>
      <c r="C25" s="119" t="s">
        <v>466</v>
      </c>
      <c r="D25" s="119" t="s">
        <v>467</v>
      </c>
      <c r="G25" s="116"/>
      <c r="H25" s="116"/>
      <c r="I25" s="116"/>
      <c r="J25" s="120"/>
      <c r="K25" s="120"/>
    </row>
    <row r="26" spans="1:13" ht="14.5" x14ac:dyDescent="0.35">
      <c r="A26" s="121" t="s">
        <v>468</v>
      </c>
      <c r="B26" s="121"/>
      <c r="C26" s="121"/>
      <c r="D26" s="121"/>
      <c r="G26" s="116"/>
      <c r="H26" s="116"/>
      <c r="I26" s="116"/>
      <c r="J26" s="120"/>
      <c r="K26" s="120"/>
    </row>
    <row r="27" spans="1:13" ht="14.5" x14ac:dyDescent="0.35">
      <c r="A27" s="121" t="s">
        <v>469</v>
      </c>
      <c r="B27" s="121"/>
      <c r="C27" s="200"/>
      <c r="D27" s="200"/>
      <c r="G27" s="116"/>
      <c r="H27" s="116"/>
      <c r="I27" s="116"/>
      <c r="J27" s="120"/>
      <c r="K27" s="120"/>
    </row>
    <row r="28" spans="1:13" ht="14.5" x14ac:dyDescent="0.35">
      <c r="A28" s="121" t="s">
        <v>470</v>
      </c>
      <c r="B28" s="121"/>
      <c r="C28" s="200"/>
      <c r="D28" s="200"/>
      <c r="G28" s="116"/>
      <c r="H28" s="116"/>
      <c r="I28" s="116"/>
      <c r="J28" s="122"/>
      <c r="K28" s="122"/>
    </row>
    <row r="29" spans="1:13" ht="14.5" x14ac:dyDescent="0.35">
      <c r="A29" s="121" t="s">
        <v>471</v>
      </c>
      <c r="B29" s="121"/>
      <c r="C29" s="200"/>
      <c r="D29" s="200"/>
      <c r="G29" s="116"/>
      <c r="H29" s="116"/>
      <c r="I29" s="116"/>
    </row>
    <row r="30" spans="1:13" ht="15" customHeight="1" x14ac:dyDescent="0.35">
      <c r="G30" s="116"/>
      <c r="H30" s="116"/>
      <c r="I30" s="116"/>
    </row>
  </sheetData>
  <mergeCells count="7">
    <mergeCell ref="A12:C12"/>
    <mergeCell ref="A11:F11"/>
    <mergeCell ref="A1:L1"/>
    <mergeCell ref="A2:L2"/>
    <mergeCell ref="A4:I4"/>
    <mergeCell ref="A8:I8"/>
    <mergeCell ref="A9:I9"/>
  </mergeCells>
  <dataValidations count="1">
    <dataValidation type="list" showInputMessage="1" showErrorMessage="1" promptTitle="Please Enter Bureau" sqref="D25 G31:G346 G8:G24" xr:uid="{C4DC96E9-17A5-4A3B-938C-642F4C393BFC}">
      <formula1>#REF!</formula1>
    </dataValidation>
  </dataValidations>
  <pageMargins left="0.7" right="0.7" top="0.75" bottom="0.75" header="0.3" footer="0.3"/>
  <pageSetup scale="53"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A35B2-7612-49FA-BB3B-87A75E0BAACC}">
  <sheetPr>
    <tabColor theme="9" tint="0.59999389629810485"/>
    <pageSetUpPr fitToPage="1"/>
  </sheetPr>
  <dimension ref="A1:G12"/>
  <sheetViews>
    <sheetView view="pageBreakPreview" zoomScale="90" zoomScaleNormal="100" zoomScaleSheetLayoutView="90" workbookViewId="0">
      <selection activeCell="C6" sqref="C6"/>
    </sheetView>
  </sheetViews>
  <sheetFormatPr defaultColWidth="9.109375" defaultRowHeight="12.75" customHeight="1" x14ac:dyDescent="0.3"/>
  <cols>
    <col min="1" max="1" width="18.109375" style="84" customWidth="1"/>
    <col min="2" max="2" width="39.77734375" style="84" customWidth="1"/>
    <col min="3" max="3" width="44.77734375" style="84" customWidth="1"/>
    <col min="4" max="4" width="35.6640625" style="84" customWidth="1"/>
    <col min="5" max="5" width="24.33203125" style="84" hidden="1" customWidth="1"/>
    <col min="6" max="6" width="40.44140625" style="84" customWidth="1"/>
    <col min="7" max="7" width="37.33203125" style="84" customWidth="1"/>
    <col min="8" max="16384" width="9.109375" style="84"/>
  </cols>
  <sheetData>
    <row r="1" spans="1:7" ht="13" x14ac:dyDescent="0.3">
      <c r="C1" s="487" t="s">
        <v>472</v>
      </c>
      <c r="D1" s="487"/>
      <c r="E1" s="487"/>
    </row>
    <row r="3" spans="1:7" ht="57" customHeight="1" x14ac:dyDescent="0.3">
      <c r="A3" s="220" t="s">
        <v>473</v>
      </c>
      <c r="B3" s="221" t="s">
        <v>474</v>
      </c>
      <c r="C3" s="221" t="s">
        <v>475</v>
      </c>
      <c r="D3" s="221" t="s">
        <v>476</v>
      </c>
      <c r="E3" s="221" t="s">
        <v>477</v>
      </c>
      <c r="F3" s="221" t="s">
        <v>478</v>
      </c>
      <c r="G3" s="221" t="s">
        <v>479</v>
      </c>
    </row>
    <row r="4" spans="1:7" ht="39" x14ac:dyDescent="0.3">
      <c r="A4" s="222"/>
      <c r="B4" s="223" t="s">
        <v>480</v>
      </c>
      <c r="C4" s="223" t="s">
        <v>481</v>
      </c>
      <c r="D4" s="223" t="s">
        <v>482</v>
      </c>
      <c r="E4" s="223" t="s">
        <v>483</v>
      </c>
      <c r="F4" s="223" t="s">
        <v>484</v>
      </c>
      <c r="G4" s="223" t="s">
        <v>485</v>
      </c>
    </row>
    <row r="5" spans="1:7" ht="91" x14ac:dyDescent="0.3">
      <c r="A5" s="84" t="s">
        <v>486</v>
      </c>
      <c r="B5" s="224" t="s">
        <v>487</v>
      </c>
      <c r="C5" s="86" t="s">
        <v>488</v>
      </c>
      <c r="D5" s="86" t="s">
        <v>489</v>
      </c>
      <c r="E5" s="86" t="s">
        <v>490</v>
      </c>
      <c r="F5" s="87" t="s">
        <v>491</v>
      </c>
      <c r="G5" s="88" t="s">
        <v>492</v>
      </c>
    </row>
    <row r="6" spans="1:7" ht="78" x14ac:dyDescent="0.3">
      <c r="A6" s="84" t="s">
        <v>493</v>
      </c>
      <c r="B6" s="86" t="s">
        <v>494</v>
      </c>
      <c r="C6" s="86" t="s">
        <v>495</v>
      </c>
      <c r="D6" s="86" t="s">
        <v>496</v>
      </c>
      <c r="E6" s="86" t="s">
        <v>497</v>
      </c>
      <c r="F6" s="87" t="s">
        <v>498</v>
      </c>
      <c r="G6" s="88" t="s">
        <v>492</v>
      </c>
    </row>
    <row r="7" spans="1:7" ht="26" x14ac:dyDescent="0.3">
      <c r="A7" s="84" t="s">
        <v>499</v>
      </c>
      <c r="B7" s="264" t="s">
        <v>500</v>
      </c>
      <c r="C7" s="90" t="s">
        <v>501</v>
      </c>
      <c r="D7" s="84" t="s">
        <v>496</v>
      </c>
      <c r="E7" s="90" t="s">
        <v>496</v>
      </c>
      <c r="F7" s="87" t="s">
        <v>498</v>
      </c>
      <c r="G7" s="88" t="s">
        <v>492</v>
      </c>
    </row>
    <row r="8" spans="1:7" ht="13" x14ac:dyDescent="0.3">
      <c r="B8" s="89"/>
      <c r="C8" s="90"/>
      <c r="D8" s="90"/>
      <c r="E8" s="90"/>
      <c r="F8" s="91"/>
      <c r="G8" s="92"/>
    </row>
    <row r="9" spans="1:7" ht="13" x14ac:dyDescent="0.3">
      <c r="B9" s="85"/>
      <c r="C9" s="86"/>
      <c r="D9" s="86"/>
      <c r="E9" s="86"/>
      <c r="F9" s="87"/>
      <c r="G9" s="88"/>
    </row>
    <row r="10" spans="1:7" ht="13" x14ac:dyDescent="0.3">
      <c r="B10" s="89"/>
      <c r="C10" s="90"/>
      <c r="D10" s="90"/>
      <c r="E10" s="90"/>
      <c r="F10" s="91"/>
      <c r="G10" s="92"/>
    </row>
    <row r="11" spans="1:7" ht="13" x14ac:dyDescent="0.3">
      <c r="B11" s="85"/>
      <c r="C11" s="86"/>
      <c r="D11" s="86"/>
      <c r="E11" s="86"/>
      <c r="F11" s="87"/>
      <c r="G11" s="88"/>
    </row>
    <row r="12" spans="1:7" ht="13" x14ac:dyDescent="0.3">
      <c r="B12" s="93"/>
      <c r="C12" s="94"/>
      <c r="D12" s="94"/>
      <c r="E12" s="94"/>
      <c r="F12" s="95"/>
      <c r="G12" s="96"/>
    </row>
  </sheetData>
  <mergeCells count="1">
    <mergeCell ref="C1:E1"/>
  </mergeCells>
  <pageMargins left="0.7" right="0.7" top="0.75" bottom="0.75" header="0.3" footer="0.3"/>
  <pageSetup scale="68"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A1077-5DC2-47F1-AF51-C83901B65CAB}">
  <sheetPr>
    <tabColor theme="4" tint="0.79998168889431442"/>
  </sheetPr>
  <dimension ref="A1:I28"/>
  <sheetViews>
    <sheetView view="pageBreakPreview" topLeftCell="C1" zoomScale="120" zoomScaleNormal="80" zoomScaleSheetLayoutView="120" workbookViewId="0">
      <selection activeCell="F21" sqref="F21"/>
    </sheetView>
  </sheetViews>
  <sheetFormatPr defaultRowHeight="10.5" x14ac:dyDescent="0.25"/>
  <cols>
    <col min="1" max="4" width="20.33203125" customWidth="1"/>
    <col min="5" max="5" width="25.33203125" customWidth="1"/>
    <col min="6" max="8" width="20.33203125" customWidth="1"/>
    <col min="9" max="9" width="30.77734375" customWidth="1"/>
    <col min="10" max="10" width="20.33203125" customWidth="1"/>
  </cols>
  <sheetData>
    <row r="1" spans="1:9" s="263" customFormat="1" x14ac:dyDescent="0.25">
      <c r="E1" s="263" t="s">
        <v>502</v>
      </c>
    </row>
    <row r="2" spans="1:9" x14ac:dyDescent="0.25">
      <c r="D2" t="s">
        <v>503</v>
      </c>
    </row>
    <row r="3" spans="1:9" ht="36.65" customHeight="1" x14ac:dyDescent="0.25">
      <c r="A3" s="502" t="s">
        <v>504</v>
      </c>
      <c r="B3" s="504" t="s">
        <v>505</v>
      </c>
      <c r="C3" s="504" t="s">
        <v>506</v>
      </c>
      <c r="D3" s="504" t="s">
        <v>507</v>
      </c>
      <c r="E3" s="504" t="s">
        <v>508</v>
      </c>
      <c r="F3" s="156" t="s">
        <v>509</v>
      </c>
      <c r="G3" s="504" t="s">
        <v>510</v>
      </c>
      <c r="H3" s="156" t="s">
        <v>511</v>
      </c>
      <c r="I3" s="497" t="s">
        <v>512</v>
      </c>
    </row>
    <row r="4" spans="1:9" ht="28.15" customHeight="1" x14ac:dyDescent="0.25">
      <c r="A4" s="503"/>
      <c r="B4" s="505"/>
      <c r="C4" s="505"/>
      <c r="D4" s="505"/>
      <c r="E4" s="505"/>
      <c r="F4" s="157" t="s">
        <v>513</v>
      </c>
      <c r="G4" s="505"/>
      <c r="H4" s="157" t="s">
        <v>514</v>
      </c>
      <c r="I4" s="498"/>
    </row>
    <row r="5" spans="1:9" ht="15" customHeight="1" x14ac:dyDescent="0.25">
      <c r="A5" s="491" t="s">
        <v>515</v>
      </c>
      <c r="B5" s="488" t="s">
        <v>516</v>
      </c>
      <c r="C5" s="488" t="s">
        <v>517</v>
      </c>
      <c r="D5" s="488" t="s">
        <v>518</v>
      </c>
      <c r="E5" s="499"/>
      <c r="F5" s="159" t="s">
        <v>519</v>
      </c>
      <c r="G5" s="158" t="s">
        <v>520</v>
      </c>
      <c r="H5" s="488" t="s">
        <v>521</v>
      </c>
      <c r="I5" s="160" t="s">
        <v>522</v>
      </c>
    </row>
    <row r="6" spans="1:9" ht="15" customHeight="1" x14ac:dyDescent="0.25">
      <c r="A6" s="492"/>
      <c r="B6" s="489"/>
      <c r="C6" s="489"/>
      <c r="D6" s="489"/>
      <c r="E6" s="500"/>
      <c r="F6" s="162" t="s">
        <v>523</v>
      </c>
      <c r="G6" s="161"/>
      <c r="H6" s="489"/>
      <c r="I6" s="163"/>
    </row>
    <row r="7" spans="1:9" ht="15" customHeight="1" x14ac:dyDescent="0.25">
      <c r="A7" s="492"/>
      <c r="B7" s="489"/>
      <c r="C7" s="489"/>
      <c r="D7" s="489"/>
      <c r="E7" s="500"/>
      <c r="F7" s="165"/>
      <c r="G7" s="161" t="s">
        <v>524</v>
      </c>
      <c r="H7" s="489"/>
      <c r="I7" s="163" t="s">
        <v>525</v>
      </c>
    </row>
    <row r="8" spans="1:9" ht="15" customHeight="1" x14ac:dyDescent="0.25">
      <c r="A8" s="492"/>
      <c r="B8" s="489"/>
      <c r="C8" s="489"/>
      <c r="D8" s="489"/>
      <c r="E8" s="500"/>
      <c r="F8" s="165" t="s">
        <v>526</v>
      </c>
      <c r="G8" s="164"/>
      <c r="H8" s="489"/>
      <c r="I8" s="166"/>
    </row>
    <row r="9" spans="1:9" ht="15" customHeight="1" x14ac:dyDescent="0.25">
      <c r="A9" s="492"/>
      <c r="B9" s="489"/>
      <c r="C9" s="489"/>
      <c r="D9" s="489"/>
      <c r="E9" s="500"/>
      <c r="F9" s="162" t="s">
        <v>523</v>
      </c>
      <c r="G9" s="164"/>
      <c r="H9" s="489"/>
      <c r="I9" s="166"/>
    </row>
    <row r="10" spans="1:9" ht="15" customHeight="1" x14ac:dyDescent="0.25">
      <c r="A10" s="492"/>
      <c r="B10" s="489"/>
      <c r="C10" s="489"/>
      <c r="D10" s="489"/>
      <c r="E10" s="500"/>
      <c r="F10" s="165"/>
      <c r="G10" s="164"/>
      <c r="H10" s="489"/>
      <c r="I10" s="167"/>
    </row>
    <row r="11" spans="1:9" ht="15" customHeight="1" x14ac:dyDescent="0.25">
      <c r="A11" s="492"/>
      <c r="B11" s="489"/>
      <c r="C11" s="489"/>
      <c r="D11" s="489"/>
      <c r="E11" s="500"/>
      <c r="F11" s="165" t="s">
        <v>527</v>
      </c>
      <c r="G11" s="164"/>
      <c r="H11" s="489"/>
      <c r="I11" s="160" t="s">
        <v>528</v>
      </c>
    </row>
    <row r="12" spans="1:9" ht="15" customHeight="1" x14ac:dyDescent="0.25">
      <c r="A12" s="492"/>
      <c r="B12" s="489"/>
      <c r="C12" s="489"/>
      <c r="D12" s="489"/>
      <c r="E12" s="500"/>
      <c r="F12" s="162" t="s">
        <v>523</v>
      </c>
      <c r="G12" s="164"/>
      <c r="H12" s="489"/>
      <c r="I12" s="163"/>
    </row>
    <row r="13" spans="1:9" ht="15" customHeight="1" x14ac:dyDescent="0.25">
      <c r="A13" s="492"/>
      <c r="B13" s="489"/>
      <c r="C13" s="489"/>
      <c r="D13" s="489"/>
      <c r="E13" s="500"/>
      <c r="F13" s="164"/>
      <c r="G13" s="164"/>
      <c r="H13" s="489"/>
      <c r="I13" s="168" t="s">
        <v>525</v>
      </c>
    </row>
    <row r="14" spans="1:9" ht="15" customHeight="1" x14ac:dyDescent="0.25">
      <c r="A14" s="492"/>
      <c r="B14" s="489"/>
      <c r="C14" s="489"/>
      <c r="D14" s="489"/>
      <c r="E14" s="500"/>
      <c r="F14" s="164"/>
      <c r="G14" s="164"/>
      <c r="H14" s="489"/>
      <c r="I14" s="160" t="s">
        <v>529</v>
      </c>
    </row>
    <row r="15" spans="1:9" ht="15" customHeight="1" x14ac:dyDescent="0.25">
      <c r="A15" s="492"/>
      <c r="B15" s="489"/>
      <c r="C15" s="489"/>
      <c r="D15" s="489"/>
      <c r="E15" s="500"/>
      <c r="F15" s="164"/>
      <c r="G15" s="164"/>
      <c r="H15" s="489"/>
      <c r="I15" s="163"/>
    </row>
    <row r="16" spans="1:9" ht="15" customHeight="1" x14ac:dyDescent="0.25">
      <c r="A16" s="493"/>
      <c r="B16" s="490"/>
      <c r="C16" s="490"/>
      <c r="D16" s="490"/>
      <c r="E16" s="501"/>
      <c r="F16" s="169"/>
      <c r="G16" s="169"/>
      <c r="H16" s="490"/>
      <c r="I16" s="168" t="s">
        <v>525</v>
      </c>
    </row>
    <row r="17" spans="1:9" ht="15" customHeight="1" x14ac:dyDescent="0.25">
      <c r="A17" s="491" t="s">
        <v>530</v>
      </c>
      <c r="B17" s="488" t="s">
        <v>531</v>
      </c>
      <c r="C17" s="488" t="s">
        <v>517</v>
      </c>
      <c r="D17" s="488" t="s">
        <v>532</v>
      </c>
      <c r="E17" s="494"/>
      <c r="F17" s="159" t="s">
        <v>519</v>
      </c>
      <c r="G17" s="158" t="s">
        <v>520</v>
      </c>
      <c r="H17" s="488" t="s">
        <v>521</v>
      </c>
      <c r="I17" s="160" t="s">
        <v>533</v>
      </c>
    </row>
    <row r="18" spans="1:9" ht="15" customHeight="1" x14ac:dyDescent="0.25">
      <c r="A18" s="492"/>
      <c r="B18" s="489"/>
      <c r="C18" s="489"/>
      <c r="D18" s="489"/>
      <c r="E18" s="495"/>
      <c r="F18" s="162" t="s">
        <v>523</v>
      </c>
      <c r="G18" s="161"/>
      <c r="H18" s="489"/>
      <c r="I18" s="163"/>
    </row>
    <row r="19" spans="1:9" ht="15" customHeight="1" x14ac:dyDescent="0.25">
      <c r="A19" s="492"/>
      <c r="B19" s="489"/>
      <c r="C19" s="489"/>
      <c r="D19" s="489"/>
      <c r="E19" s="495"/>
      <c r="F19" s="165"/>
      <c r="G19" s="161" t="s">
        <v>524</v>
      </c>
      <c r="H19" s="489"/>
      <c r="I19" s="163" t="s">
        <v>525</v>
      </c>
    </row>
    <row r="20" spans="1:9" ht="15" customHeight="1" x14ac:dyDescent="0.25">
      <c r="A20" s="492"/>
      <c r="B20" s="489"/>
      <c r="C20" s="489"/>
      <c r="D20" s="489"/>
      <c r="E20" s="495"/>
      <c r="F20" s="165" t="s">
        <v>526</v>
      </c>
      <c r="G20" s="164"/>
      <c r="H20" s="489"/>
      <c r="I20" s="166"/>
    </row>
    <row r="21" spans="1:9" ht="15" customHeight="1" x14ac:dyDescent="0.25">
      <c r="A21" s="492"/>
      <c r="B21" s="489"/>
      <c r="C21" s="489"/>
      <c r="D21" s="489"/>
      <c r="E21" s="495"/>
      <c r="F21" s="162" t="s">
        <v>523</v>
      </c>
      <c r="G21" s="164"/>
      <c r="H21" s="489"/>
      <c r="I21" s="166"/>
    </row>
    <row r="22" spans="1:9" ht="15" customHeight="1" thickBot="1" x14ac:dyDescent="0.3">
      <c r="A22" s="492"/>
      <c r="B22" s="489"/>
      <c r="C22" s="489"/>
      <c r="D22" s="489"/>
      <c r="E22" s="495"/>
      <c r="F22" s="165"/>
      <c r="G22" s="164"/>
      <c r="H22" s="489"/>
      <c r="I22" s="167"/>
    </row>
    <row r="23" spans="1:9" ht="15" customHeight="1" x14ac:dyDescent="0.25">
      <c r="A23" s="492"/>
      <c r="B23" s="489"/>
      <c r="C23" s="489"/>
      <c r="D23" s="489"/>
      <c r="E23" s="495"/>
      <c r="F23" s="165" t="s">
        <v>534</v>
      </c>
      <c r="G23" s="164"/>
      <c r="H23" s="489"/>
      <c r="I23" s="160" t="s">
        <v>535</v>
      </c>
    </row>
    <row r="24" spans="1:9" ht="15" customHeight="1" x14ac:dyDescent="0.25">
      <c r="A24" s="492"/>
      <c r="B24" s="489"/>
      <c r="C24" s="489"/>
      <c r="D24" s="489"/>
      <c r="E24" s="495"/>
      <c r="F24" s="162" t="s">
        <v>536</v>
      </c>
      <c r="G24" s="164"/>
      <c r="H24" s="489"/>
      <c r="I24" s="163"/>
    </row>
    <row r="25" spans="1:9" ht="15" customHeight="1" thickBot="1" x14ac:dyDescent="0.3">
      <c r="A25" s="492"/>
      <c r="B25" s="489"/>
      <c r="C25" s="489"/>
      <c r="D25" s="489"/>
      <c r="E25" s="495"/>
      <c r="F25" s="164"/>
      <c r="G25" s="164"/>
      <c r="H25" s="489"/>
      <c r="I25" s="168" t="s">
        <v>525</v>
      </c>
    </row>
    <row r="26" spans="1:9" ht="15" customHeight="1" x14ac:dyDescent="0.25">
      <c r="A26" s="492"/>
      <c r="B26" s="489"/>
      <c r="C26" s="489"/>
      <c r="D26" s="489"/>
      <c r="E26" s="495"/>
      <c r="F26" s="164"/>
      <c r="G26" s="164"/>
      <c r="H26" s="489"/>
      <c r="I26" s="160" t="s">
        <v>537</v>
      </c>
    </row>
    <row r="27" spans="1:9" ht="15" customHeight="1" x14ac:dyDescent="0.25">
      <c r="A27" s="492"/>
      <c r="B27" s="489"/>
      <c r="C27" s="489"/>
      <c r="D27" s="489"/>
      <c r="E27" s="495"/>
      <c r="F27" s="164"/>
      <c r="G27" s="164"/>
      <c r="H27" s="489"/>
      <c r="I27" s="163"/>
    </row>
    <row r="28" spans="1:9" ht="15" customHeight="1" x14ac:dyDescent="0.25">
      <c r="A28" s="493"/>
      <c r="B28" s="490"/>
      <c r="C28" s="490"/>
      <c r="D28" s="490"/>
      <c r="E28" s="496"/>
      <c r="F28" s="169"/>
      <c r="G28" s="169"/>
      <c r="H28" s="490"/>
      <c r="I28" s="168" t="s">
        <v>525</v>
      </c>
    </row>
  </sheetData>
  <mergeCells count="19">
    <mergeCell ref="I3:I4"/>
    <mergeCell ref="A5:A16"/>
    <mergeCell ref="B5:B16"/>
    <mergeCell ref="C5:C16"/>
    <mergeCell ref="D5:D16"/>
    <mergeCell ref="H5:H16"/>
    <mergeCell ref="E5:E16"/>
    <mergeCell ref="A3:A4"/>
    <mergeCell ref="B3:B4"/>
    <mergeCell ref="C3:C4"/>
    <mergeCell ref="D3:D4"/>
    <mergeCell ref="E3:E4"/>
    <mergeCell ref="G3:G4"/>
    <mergeCell ref="H17:H28"/>
    <mergeCell ref="A17:A28"/>
    <mergeCell ref="B17:B28"/>
    <mergeCell ref="C17:C28"/>
    <mergeCell ref="D17:D28"/>
    <mergeCell ref="E17:E28"/>
  </mergeCells>
  <pageMargins left="0.7" right="0.7" top="0.75" bottom="0.75" header="0.3" footer="0.3"/>
  <pageSetup scale="6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B1B9AD13-AAD4-4644-A96A-B1FC3316ECDE}">
          <x14:formula1>
            <xm:f>List!$A$3:$A$7</xm:f>
          </x14:formula1>
          <xm:sqref>F6 F18</xm:sqref>
        </x14:dataValidation>
        <x14:dataValidation type="list" allowBlank="1" showInputMessage="1" showErrorMessage="1" xr:uid="{1C0335A7-2DBC-46F6-B566-EEE6FBF5209C}">
          <x14:formula1>
            <xm:f>List!$C$3:$C$7</xm:f>
          </x14:formula1>
          <xm:sqref>F9 F21</xm:sqref>
        </x14:dataValidation>
        <x14:dataValidation type="list" allowBlank="1" showInputMessage="1" showErrorMessage="1" xr:uid="{A23FADD5-9C8F-4D80-BD16-3DBC0B8B0786}">
          <x14:formula1>
            <xm:f>List!$E$3:$E$6</xm:f>
          </x14:formula1>
          <xm:sqref>F12 F24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1d5986-7c29-4ed1-8a54-b8fb378ed474" xsi:nil="true"/>
    <lcf76f155ced4ddcb4097134ff3c332f xmlns="d9cf0e28-81d2-4dc7-8b10-820d80ed680d">
      <Terms xmlns="http://schemas.microsoft.com/office/infopath/2007/PartnerControls"/>
    </lcf76f155ced4ddcb4097134ff3c332f>
    <OfficeCountry xmlns="d9cf0e28-81d2-4dc7-8b10-820d80ed680d">B0432 - Samoa - Apia</OfficeCountry>
    <DocumentStatus xmlns="d9cf0e28-81d2-4dc7-8b10-820d80ed680d">Approved</DocumentStatus>
    <DocCoverageEndDate xmlns="d9cf0e28-81d2-4dc7-8b10-820d80ed680d">2025-12-31T05:00:00+00:00</DocCoverageEndDate>
    <FunctionalArea xmlns="d9cf0e28-81d2-4dc7-8b10-820d80ed680d" xsi:nil="true"/>
    <FileNameDescription xmlns="d9cf0e28-81d2-4dc7-8b10-820d80ed680d">PPEI Annual Workplan &amp; Budget 2025</FileNameDescription>
    <ProjectNumber xmlns="d9cf0e28-81d2-4dc7-8b10-820d80ed680d">01004313</ProjectNumber>
    <DocumentType xmlns="d9cf0e28-81d2-4dc7-8b10-820d80ed680d">Budget</DocumentType>
    <Language xmlns="d9cf0e28-81d2-4dc7-8b10-820d80ed680d">English</Language>
    <AuthorName xmlns="d9cf0e28-81d2-4dc7-8b10-820d80ed680d">UNDP</AuthorName>
    <DocumentCategory xmlns="d9cf0e28-81d2-4dc7-8b10-820d80ed680d">Project</DocumentCategory>
    <OperatingUnit xmlns="d9cf0e28-81d2-4dc7-8b10-820d80ed680d">UNDP-WSM</OperatingUnit>
    <FocusArea xmlns="d9cf0e28-81d2-4dc7-8b10-820d80ed680d" xsi:nil="true"/>
    <DocCoverageStartDate xmlns="d9cf0e28-81d2-4dc7-8b10-820d80ed680d">2025-01-01T05:00:00+00:00</DocCoverageStartDate>
    <FileClassificationMode xmlns="d9cf0e28-81d2-4dc7-8b10-820d80ed680d">Public</FileClassificationMode>
    <OutputNumber xmlns="d9cf0e28-81d2-4dc7-8b10-820d80ed680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55F732436BD414ABE4F9007290F88BC" ma:contentTypeVersion="29" ma:contentTypeDescription="Create a new document." ma:contentTypeScope="" ma:versionID="7756ab31655b06bf8e0fcba8adbbff5c">
  <xsd:schema xmlns:xsd="http://www.w3.org/2001/XMLSchema" xmlns:xs="http://www.w3.org/2001/XMLSchema" xmlns:p="http://schemas.microsoft.com/office/2006/metadata/properties" xmlns:ns2="d9cf0e28-81d2-4dc7-8b10-820d80ed680d" xmlns:ns3="e91d5986-7c29-4ed1-8a54-b8fb378ed474" targetNamespace="http://schemas.microsoft.com/office/2006/metadata/properties" ma:root="true" ma:fieldsID="27b71a969902f2a26b14ce6b28c5feb5" ns2:_="" ns3:_="">
    <xsd:import namespace="d9cf0e28-81d2-4dc7-8b10-820d80ed680d"/>
    <xsd:import namespace="e91d5986-7c29-4ed1-8a54-b8fb378ed474"/>
    <xsd:element name="properties">
      <xsd:complexType>
        <xsd:sequence>
          <xsd:element name="documentManagement">
            <xsd:complexType>
              <xsd:all>
                <xsd:element ref="ns2:DocumentCategory" minOccurs="0"/>
                <xsd:element ref="ns2:DocumentType" minOccurs="0"/>
                <xsd:element ref="ns2:FileClassificationMode" minOccurs="0"/>
                <xsd:element ref="ns2:FileNameDescription" minOccurs="0"/>
                <xsd:element ref="ns2:ProjectNumber" minOccurs="0"/>
                <xsd:element ref="ns2:OperatingUnit" minOccurs="0"/>
                <xsd:element ref="ns2:Language" minOccurs="0"/>
                <xsd:element ref="ns2:FunctionalArea" minOccurs="0"/>
                <xsd:element ref="ns2:OutputNumber" minOccurs="0"/>
                <xsd:element ref="ns2:DocumentStatus" minOccurs="0"/>
                <xsd:element ref="ns2:DocCoverageStartDate" minOccurs="0"/>
                <xsd:element ref="ns2:DocCoverageEndDate" minOccurs="0"/>
                <xsd:element ref="ns2:FocusArea" minOccurs="0"/>
                <xsd:element ref="ns2:AuthorName" minOccurs="0"/>
                <xsd:element ref="ns2:OfficeCountry" minOccurs="0"/>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cf0e28-81d2-4dc7-8b10-820d80ed680d" elementFormDefault="qualified">
    <xsd:import namespace="http://schemas.microsoft.com/office/2006/documentManagement/types"/>
    <xsd:import namespace="http://schemas.microsoft.com/office/infopath/2007/PartnerControls"/>
    <xsd:element name="DocumentCategory" ma:index="8" nillable="true" ma:displayName="DocumentCategory" ma:format="Dropdown" ma:internalName="DocumentCategory">
      <xsd:simpleType>
        <xsd:restriction base="dms:Text">
          <xsd:maxLength value="255"/>
        </xsd:restriction>
      </xsd:simpleType>
    </xsd:element>
    <xsd:element name="DocumentType" ma:index="9" nillable="true" ma:displayName="DocumentType" ma:format="Dropdown" ma:indexed="true" ma:internalName="DocumentType">
      <xsd:simpleType>
        <xsd:restriction base="dms:Text">
          <xsd:maxLength value="255"/>
        </xsd:restriction>
      </xsd:simpleType>
    </xsd:element>
    <xsd:element name="FileClassificationMode" ma:index="10" nillable="true" ma:displayName="FileClassificationMode" ma:format="Dropdown" ma:indexed="true" ma:internalName="FileClassificationMode">
      <xsd:simpleType>
        <xsd:restriction base="dms:Text">
          <xsd:maxLength value="255"/>
        </xsd:restriction>
      </xsd:simpleType>
    </xsd:element>
    <xsd:element name="FileNameDescription" ma:index="11" nillable="true" ma:displayName="FileNameDescription" ma:format="Dropdown" ma:indexed="true" ma:internalName="FileNameDescription">
      <xsd:simpleType>
        <xsd:restriction base="dms:Text">
          <xsd:maxLength value="255"/>
        </xsd:restriction>
      </xsd:simpleType>
    </xsd:element>
    <xsd:element name="ProjectNumber" ma:index="12" nillable="true" ma:displayName="ProjectNumber" ma:format="Dropdown" ma:indexed="true" ma:internalName="ProjectNumber">
      <xsd:simpleType>
        <xsd:restriction base="dms:Text">
          <xsd:maxLength value="255"/>
        </xsd:restriction>
      </xsd:simpleType>
    </xsd:element>
    <xsd:element name="OperatingUnit" ma:index="13" nillable="true" ma:displayName="OperatingUnit" ma:format="Dropdown" ma:indexed="true" ma:internalName="OperatingUnit">
      <xsd:simpleType>
        <xsd:restriction base="dms:Text">
          <xsd:maxLength value="255"/>
        </xsd:restriction>
      </xsd:simpleType>
    </xsd:element>
    <xsd:element name="Language" ma:index="14" nillable="true" ma:displayName="Language" ma:format="Dropdown" ma:internalName="Language">
      <xsd:simpleType>
        <xsd:restriction base="dms:Text">
          <xsd:maxLength value="255"/>
        </xsd:restriction>
      </xsd:simpleType>
    </xsd:element>
    <xsd:element name="FunctionalArea" ma:index="15" nillable="true" ma:displayName="FunctionalArea" ma:format="Dropdown" ma:internalName="FunctionalArea">
      <xsd:simpleType>
        <xsd:restriction base="dms:Text">
          <xsd:maxLength value="255"/>
        </xsd:restriction>
      </xsd:simpleType>
    </xsd:element>
    <xsd:element name="OutputNumber" ma:index="16" nillable="true" ma:displayName="OutputNumber" ma:format="Dropdown" ma:indexed="true" ma:internalName="OutputNumber">
      <xsd:simpleType>
        <xsd:restriction base="dms:Text">
          <xsd:maxLength value="255"/>
        </xsd:restriction>
      </xsd:simpleType>
    </xsd:element>
    <xsd:element name="DocumentStatus" ma:index="17" nillable="true" ma:displayName="DocumentStatus" ma:format="Dropdown" ma:internalName="DocumentStatus">
      <xsd:simpleType>
        <xsd:restriction base="dms:Text">
          <xsd:maxLength value="255"/>
        </xsd:restriction>
      </xsd:simpleType>
    </xsd:element>
    <xsd:element name="DocCoverageStartDate" ma:index="18" nillable="true" ma:displayName="DocCoverageStartDate" ma:default="[today]" ma:format="DateOnly" ma:indexed="true" ma:internalName="DocCoverageStartDate">
      <xsd:simpleType>
        <xsd:restriction base="dms:DateTime"/>
      </xsd:simpleType>
    </xsd:element>
    <xsd:element name="DocCoverageEndDate" ma:index="19" nillable="true" ma:displayName="DocCoverageEndDate" ma:format="DateOnly" ma:internalName="DocCoverageEndDate">
      <xsd:simpleType>
        <xsd:restriction base="dms:DateTime"/>
      </xsd:simpleType>
    </xsd:element>
    <xsd:element name="FocusArea" ma:index="20" nillable="true" ma:displayName="FocusArea" ma:format="Dropdown" ma:internalName="FocusArea">
      <xsd:simpleType>
        <xsd:restriction base="dms:Text">
          <xsd:maxLength value="255"/>
        </xsd:restriction>
      </xsd:simpleType>
    </xsd:element>
    <xsd:element name="AuthorName" ma:index="21" nillable="true" ma:displayName="AuthorName" ma:format="Dropdown" ma:indexed="true" ma:internalName="AuthorName">
      <xsd:simpleType>
        <xsd:restriction base="dms:Text">
          <xsd:maxLength value="255"/>
        </xsd:restriction>
      </xsd:simpleType>
    </xsd:element>
    <xsd:element name="OfficeCountry" ma:index="22" nillable="true" ma:displayName="OfficeCountry" ma:format="Dropdown" ma:indexed="true" ma:internalName="OfficeCountry">
      <xsd:simpleType>
        <xsd:restriction base="dms:Text">
          <xsd:maxLength value="255"/>
        </xsd:restriction>
      </xsd:simpleType>
    </xsd:element>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DateTaken" ma:index="32" nillable="true" ma:displayName="MediaServiceDateTaken" ma:hidden="true" ma:indexed="true" ma:internalName="MediaServiceDateTake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Location" ma:index="34" nillable="true" ma:displayName="Location" ma:indexed="true" ma:internalName="MediaServiceLocation"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1d5986-7c29-4ed1-8a54-b8fb378ed474"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89ecd518-8760-4857-902e-5583cb61199f}" ma:internalName="TaxCatchAll" ma:showField="CatchAllData" ma:web="e91d5986-7c29-4ed1-8a54-b8fb378ed4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7C289E-165A-4874-A687-1F781E8FA33D}">
  <ds:schemaRefs>
    <ds:schemaRef ds:uri="http://schemas.microsoft.com/office/2006/metadata/properties"/>
    <ds:schemaRef ds:uri="http://schemas.microsoft.com/office/infopath/2007/PartnerControls"/>
    <ds:schemaRef ds:uri="5c161e46-af31-457b-af5d-c117f6c943ae"/>
    <ds:schemaRef ds:uri="3dff1ca7-638a-4179-85bb-77a1df2f8861"/>
  </ds:schemaRefs>
</ds:datastoreItem>
</file>

<file path=customXml/itemProps2.xml><?xml version="1.0" encoding="utf-8"?>
<ds:datastoreItem xmlns:ds="http://schemas.openxmlformats.org/officeDocument/2006/customXml" ds:itemID="{CBB4C2B5-F2B9-42EB-9145-0C38DDFBA263}">
  <ds:schemaRefs>
    <ds:schemaRef ds:uri="http://schemas.microsoft.com/sharepoint/v3/contenttype/forms"/>
  </ds:schemaRefs>
</ds:datastoreItem>
</file>

<file path=customXml/itemProps3.xml><?xml version="1.0" encoding="utf-8"?>
<ds:datastoreItem xmlns:ds="http://schemas.openxmlformats.org/officeDocument/2006/customXml" ds:itemID="{E2673B61-8E83-4D2A-A92D-11F5014C9B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7</vt:i4>
      </vt:variant>
    </vt:vector>
  </HeadingPairs>
  <TitlesOfParts>
    <vt:vector size="22" baseType="lpstr">
      <vt:lpstr>AWP</vt:lpstr>
      <vt:lpstr>AWP (2)</vt:lpstr>
      <vt:lpstr>M&amp;E plan</vt:lpstr>
      <vt:lpstr>Gender action plan</vt:lpstr>
      <vt:lpstr>Monitoring plan</vt:lpstr>
      <vt:lpstr>Procurement Plan</vt:lpstr>
      <vt:lpstr>HR plan</vt:lpstr>
      <vt:lpstr>Communication plan</vt:lpstr>
      <vt:lpstr>Risk register</vt:lpstr>
      <vt:lpstr>Travel Plan</vt:lpstr>
      <vt:lpstr>HACT plan</vt:lpstr>
      <vt:lpstr>Resource mobilization plan</vt:lpstr>
      <vt:lpstr>List</vt:lpstr>
      <vt:lpstr>Reporting calendar</vt:lpstr>
      <vt:lpstr>UNDP Fund Codes</vt:lpstr>
      <vt:lpstr>'HACT plan'!_ftn1</vt:lpstr>
      <vt:lpstr>'HACT plan'!_ftnref1</vt:lpstr>
      <vt:lpstr>AWP!Print_Area</vt:lpstr>
      <vt:lpstr>'AWP (2)'!Print_Area</vt:lpstr>
      <vt:lpstr>'Risk register'!Print_Area</vt:lpstr>
      <vt:lpstr>AWP!Print_Titles</vt:lpstr>
      <vt:lpstr>'AWP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PPEI Annual Workplan &amp; Budget 2025</dc:title>
  <dc:subject/>
  <dc:creator>Khondker Pervez Ahmed</dc:creator>
  <cp:keywords/>
  <dc:description/>
  <cp:lastModifiedBy>Joseph Mulipola</cp:lastModifiedBy>
  <cp:revision/>
  <cp:lastPrinted>2025-02-25T06:29:21Z</cp:lastPrinted>
  <dcterms:created xsi:type="dcterms:W3CDTF">2022-09-27T07:53:35Z</dcterms:created>
  <dcterms:modified xsi:type="dcterms:W3CDTF">2025-04-09T23:58:35Z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0x010100155F732436BD414ABE4F9007290F88BC</vt:lpwstr>
  </property>
  <property fmtid="{D5CDD505-2E9C-101B-9397-08002B2CF9AE}" pid="3" name="MediaServiceImageTags">
    <vt:lpwstr/>
  </property>
  <property fmtid="{D5CDD505-2E9C-101B-9397-08002B2CF9AE}" pid="4" name="UNDPCountry">
    <vt:lpwstr/>
  </property>
  <property fmtid="{D5CDD505-2E9C-101B-9397-08002B2CF9AE}" pid="5" name="UN Languages">
    <vt:lpwstr>1;#English|7f98b732-4b5b-4b70-ba90-a0eff09b5d2d</vt:lpwstr>
  </property>
  <property fmtid="{D5CDD505-2E9C-101B-9397-08002B2CF9AE}" pid="6" name="eRegFilingCodeMM">
    <vt:lpwstr/>
  </property>
  <property fmtid="{D5CDD505-2E9C-101B-9397-08002B2CF9AE}" pid="7" name="UndpUnitMM">
    <vt:lpwstr/>
  </property>
  <property fmtid="{D5CDD505-2E9C-101B-9397-08002B2CF9AE}" pid="8" name="Unit">
    <vt:lpwstr/>
  </property>
  <property fmtid="{D5CDD505-2E9C-101B-9397-08002B2CF9AE}" pid="9" name="UNDPFocusAreas">
    <vt:lpwstr/>
  </property>
  <property fmtid="{D5CDD505-2E9C-101B-9397-08002B2CF9AE}" pid="10" name="UndpDocTypeMM">
    <vt:lpwstr/>
  </property>
  <property fmtid="{D5CDD505-2E9C-101B-9397-08002B2CF9AE}" pid="11" name="UNDPDocumentCategory">
    <vt:lpwstr/>
  </property>
</Properties>
</file>